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sv01\共有\08_上下水道課\★上水道\経理\☆ 水質関係\水質検査・採水\水質検査　【採水・月1回】\検査結果\R8\"/>
    </mc:Choice>
  </mc:AlternateContent>
  <xr:revisionPtr revIDLastSave="0" documentId="13_ncr:1_{439C097C-6710-480B-9C73-0427000DCCF9}" xr6:coauthVersionLast="43" xr6:coauthVersionMax="47" xr10:uidLastSave="{00000000-0000-0000-0000-000000000000}"/>
  <bookViews>
    <workbookView xWindow="60" yWindow="600" windowWidth="21540" windowHeight="12900" activeTab="6" xr2:uid="{00000000-000D-0000-FFFF-FFFF00000000}"/>
  </bookViews>
  <sheets>
    <sheet name="梨子木平浄水場" sheetId="30" r:id="rId1"/>
    <sheet name="新長岡浄水場" sheetId="37" r:id="rId2"/>
    <sheet name="新北部浄水場" sheetId="38" r:id="rId3"/>
    <sheet name="中央配水池" sheetId="39" r:id="rId4"/>
    <sheet name="桃泉浄水場" sheetId="40" r:id="rId5"/>
    <sheet name="南部浄水場" sheetId="41" r:id="rId6"/>
    <sheet name="新井浄水場" sheetId="42" r:id="rId7"/>
  </sheets>
  <definedNames>
    <definedName name="_xlnm.Print_Area" localSheetId="6">新井浄水場!$A$1:$R$61</definedName>
    <definedName name="_xlnm.Print_Area" localSheetId="1">新長岡浄水場!$A$1:$R$61</definedName>
    <definedName name="_xlnm.Print_Area" localSheetId="2">新北部浄水場!$A$1:$R$61</definedName>
    <definedName name="_xlnm.Print_Area" localSheetId="3">中央配水池!$A$1:$R$61</definedName>
    <definedName name="_xlnm.Print_Area" localSheetId="4">桃泉浄水場!$A$1:$R$61</definedName>
    <definedName name="_xlnm.Print_Area" localSheetId="5">南部浄水場!$A$1:$R$61</definedName>
    <definedName name="_xlnm.Print_Area" localSheetId="0">梨子木平浄水場!$A$1:$R$61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61" i="42" l="1"/>
  <c r="AF61" i="42"/>
  <c r="AE61" i="42"/>
  <c r="AG60" i="42"/>
  <c r="AF60" i="42"/>
  <c r="AE60" i="42"/>
  <c r="AG59" i="42"/>
  <c r="AF59" i="42"/>
  <c r="AE59" i="42"/>
  <c r="AF57" i="42"/>
  <c r="AE57" i="42"/>
  <c r="AC57" i="42"/>
  <c r="AA57" i="42"/>
  <c r="Z57" i="42" s="1"/>
  <c r="U57" i="42"/>
  <c r="T57" i="42"/>
  <c r="S57" i="42"/>
  <c r="AF56" i="42"/>
  <c r="AE56" i="42"/>
  <c r="AC56" i="42"/>
  <c r="AA56" i="42"/>
  <c r="Z56" i="42"/>
  <c r="AB56" i="42" s="1"/>
  <c r="U56" i="42"/>
  <c r="T56" i="42"/>
  <c r="S56" i="42"/>
  <c r="AG53" i="42"/>
  <c r="AF53" i="42"/>
  <c r="AE53" i="42"/>
  <c r="AF52" i="42"/>
  <c r="AE52" i="42"/>
  <c r="AC52" i="42"/>
  <c r="AA52" i="42"/>
  <c r="Z52" i="42"/>
  <c r="AB52" i="42" s="1"/>
  <c r="U52" i="42"/>
  <c r="T52" i="42"/>
  <c r="S52" i="42"/>
  <c r="AF51" i="42"/>
  <c r="AE51" i="42"/>
  <c r="AC51" i="42"/>
  <c r="AA51" i="42"/>
  <c r="Z51" i="42" s="1"/>
  <c r="U51" i="42"/>
  <c r="T51" i="42"/>
  <c r="S51" i="42"/>
  <c r="AF50" i="42"/>
  <c r="AE50" i="42"/>
  <c r="AC50" i="42"/>
  <c r="AA50" i="42"/>
  <c r="Z50" i="42" s="1"/>
  <c r="AB50" i="42" s="1"/>
  <c r="U50" i="42"/>
  <c r="T50" i="42"/>
  <c r="S50" i="42"/>
  <c r="AF49" i="42"/>
  <c r="AE49" i="42"/>
  <c r="AC49" i="42"/>
  <c r="AA49" i="42"/>
  <c r="Z49" i="42"/>
  <c r="AB49" i="42" s="1"/>
  <c r="U49" i="42"/>
  <c r="T49" i="42"/>
  <c r="S49" i="42"/>
  <c r="AF48" i="42"/>
  <c r="AE48" i="42"/>
  <c r="AC48" i="42"/>
  <c r="AA48" i="42"/>
  <c r="Z48" i="42" s="1"/>
  <c r="AB48" i="42" s="1"/>
  <c r="U48" i="42"/>
  <c r="T48" i="42"/>
  <c r="S48" i="42"/>
  <c r="AF47" i="42"/>
  <c r="AE47" i="42"/>
  <c r="AC47" i="42"/>
  <c r="AA47" i="42"/>
  <c r="Z47" i="42" s="1"/>
  <c r="AB47" i="42" s="1"/>
  <c r="U47" i="42"/>
  <c r="T47" i="42"/>
  <c r="S47" i="42"/>
  <c r="AF46" i="42"/>
  <c r="AE46" i="42"/>
  <c r="AC46" i="42"/>
  <c r="AA46" i="42"/>
  <c r="Z46" i="42" s="1"/>
  <c r="AB46" i="42" s="1"/>
  <c r="U46" i="42"/>
  <c r="T46" i="42"/>
  <c r="S46" i="42"/>
  <c r="AF45" i="42"/>
  <c r="AE45" i="42"/>
  <c r="AC45" i="42"/>
  <c r="AA45" i="42"/>
  <c r="Z45" i="42"/>
  <c r="AB45" i="42" s="1"/>
  <c r="U45" i="42"/>
  <c r="T45" i="42"/>
  <c r="S45" i="42"/>
  <c r="AF44" i="42"/>
  <c r="AE44" i="42"/>
  <c r="AC44" i="42"/>
  <c r="AA44" i="42"/>
  <c r="Z44" i="42"/>
  <c r="AB44" i="42" s="1"/>
  <c r="U44" i="42"/>
  <c r="T44" i="42"/>
  <c r="S44" i="42"/>
  <c r="AF43" i="42"/>
  <c r="AE43" i="42"/>
  <c r="AC43" i="42"/>
  <c r="AA43" i="42"/>
  <c r="Z43" i="42"/>
  <c r="AB43" i="42" s="1"/>
  <c r="U43" i="42"/>
  <c r="T43" i="42"/>
  <c r="S43" i="42"/>
  <c r="AF42" i="42"/>
  <c r="AE42" i="42"/>
  <c r="AC42" i="42"/>
  <c r="AA42" i="42"/>
  <c r="Z42" i="42"/>
  <c r="AD42" i="42" s="1"/>
  <c r="AG42" i="42" s="1"/>
  <c r="U42" i="42"/>
  <c r="T42" i="42"/>
  <c r="S42" i="42"/>
  <c r="AF41" i="42"/>
  <c r="AE41" i="42"/>
  <c r="AC41" i="42"/>
  <c r="AA41" i="42"/>
  <c r="Z41" i="42"/>
  <c r="AB41" i="42" s="1"/>
  <c r="U41" i="42"/>
  <c r="T41" i="42"/>
  <c r="S41" i="42"/>
  <c r="AF40" i="42"/>
  <c r="AE40" i="42"/>
  <c r="AC40" i="42"/>
  <c r="AA40" i="42"/>
  <c r="Z40" i="42"/>
  <c r="AB40" i="42" s="1"/>
  <c r="U40" i="42"/>
  <c r="T40" i="42"/>
  <c r="S40" i="42"/>
  <c r="AF39" i="42"/>
  <c r="AE39" i="42"/>
  <c r="AC39" i="42"/>
  <c r="AA39" i="42"/>
  <c r="Z39" i="42" s="1"/>
  <c r="U39" i="42"/>
  <c r="T39" i="42"/>
  <c r="S39" i="42"/>
  <c r="AF38" i="42"/>
  <c r="AE38" i="42"/>
  <c r="AC38" i="42"/>
  <c r="AA38" i="42"/>
  <c r="Z38" i="42"/>
  <c r="AB38" i="42" s="1"/>
  <c r="U38" i="42"/>
  <c r="T38" i="42"/>
  <c r="S38" i="42"/>
  <c r="AF37" i="42"/>
  <c r="AE37" i="42"/>
  <c r="AC37" i="42"/>
  <c r="AA37" i="42"/>
  <c r="Z37" i="42" s="1"/>
  <c r="AB37" i="42" s="1"/>
  <c r="U37" i="42"/>
  <c r="T37" i="42"/>
  <c r="S37" i="42"/>
  <c r="AF36" i="42"/>
  <c r="AE36" i="42"/>
  <c r="AC36" i="42"/>
  <c r="AA36" i="42"/>
  <c r="Z36" i="42" s="1"/>
  <c r="AB36" i="42" s="1"/>
  <c r="U36" i="42"/>
  <c r="T36" i="42"/>
  <c r="S36" i="42"/>
  <c r="AF35" i="42"/>
  <c r="AE35" i="42"/>
  <c r="AC35" i="42"/>
  <c r="AA35" i="42"/>
  <c r="Z35" i="42" s="1"/>
  <c r="AB35" i="42" s="1"/>
  <c r="U35" i="42"/>
  <c r="T35" i="42"/>
  <c r="S35" i="42"/>
  <c r="AF34" i="42"/>
  <c r="AE34" i="42"/>
  <c r="AC34" i="42"/>
  <c r="AA34" i="42"/>
  <c r="Z34" i="42" s="1"/>
  <c r="AB34" i="42" s="1"/>
  <c r="U34" i="42"/>
  <c r="T34" i="42"/>
  <c r="S34" i="42"/>
  <c r="AF33" i="42"/>
  <c r="AE33" i="42"/>
  <c r="AC33" i="42"/>
  <c r="AA33" i="42"/>
  <c r="Z33" i="42"/>
  <c r="AB33" i="42" s="1"/>
  <c r="U33" i="42"/>
  <c r="T33" i="42"/>
  <c r="S33" i="42"/>
  <c r="AF32" i="42"/>
  <c r="AE32" i="42"/>
  <c r="AC32" i="42"/>
  <c r="AA32" i="42"/>
  <c r="Z32" i="42" s="1"/>
  <c r="AB32" i="42" s="1"/>
  <c r="U32" i="42"/>
  <c r="T32" i="42"/>
  <c r="S32" i="42"/>
  <c r="AF31" i="42"/>
  <c r="AE31" i="42"/>
  <c r="AC31" i="42"/>
  <c r="AA31" i="42"/>
  <c r="Z31" i="42"/>
  <c r="AB31" i="42" s="1"/>
  <c r="U31" i="42"/>
  <c r="T31" i="42"/>
  <c r="S31" i="42"/>
  <c r="AF30" i="42"/>
  <c r="AE30" i="42"/>
  <c r="AC30" i="42"/>
  <c r="AA30" i="42"/>
  <c r="Z30" i="42"/>
  <c r="U30" i="42"/>
  <c r="T30" i="42"/>
  <c r="S30" i="42"/>
  <c r="AF29" i="42"/>
  <c r="AE29" i="42"/>
  <c r="AC29" i="42"/>
  <c r="AA29" i="42"/>
  <c r="Z29" i="42" s="1"/>
  <c r="AB29" i="42" s="1"/>
  <c r="U29" i="42"/>
  <c r="T29" i="42"/>
  <c r="S29" i="42"/>
  <c r="AF28" i="42"/>
  <c r="AE28" i="42"/>
  <c r="AC28" i="42"/>
  <c r="AA28" i="42"/>
  <c r="Z28" i="42"/>
  <c r="AB28" i="42" s="1"/>
  <c r="U28" i="42"/>
  <c r="T28" i="42"/>
  <c r="S28" i="42"/>
  <c r="AF27" i="42"/>
  <c r="AE27" i="42"/>
  <c r="AC27" i="42"/>
  <c r="AA27" i="42"/>
  <c r="Z27" i="42" s="1"/>
  <c r="U27" i="42"/>
  <c r="T27" i="42"/>
  <c r="S27" i="42"/>
  <c r="AF26" i="42"/>
  <c r="AE26" i="42"/>
  <c r="AC26" i="42"/>
  <c r="AD26" i="42" s="1"/>
  <c r="AG26" i="42" s="1"/>
  <c r="AA26" i="42"/>
  <c r="Z26" i="42"/>
  <c r="AB26" i="42" s="1"/>
  <c r="U26" i="42"/>
  <c r="T26" i="42"/>
  <c r="S26" i="42"/>
  <c r="AF25" i="42"/>
  <c r="AE25" i="42"/>
  <c r="AC25" i="42"/>
  <c r="AA25" i="42"/>
  <c r="Z25" i="42"/>
  <c r="AB25" i="42" s="1"/>
  <c r="U25" i="42"/>
  <c r="T25" i="42"/>
  <c r="S25" i="42"/>
  <c r="AF24" i="42"/>
  <c r="AE24" i="42"/>
  <c r="AC24" i="42"/>
  <c r="AA24" i="42"/>
  <c r="Z24" i="42" s="1"/>
  <c r="AB24" i="42" s="1"/>
  <c r="U24" i="42"/>
  <c r="T24" i="42"/>
  <c r="S24" i="42"/>
  <c r="AF23" i="42"/>
  <c r="AE23" i="42"/>
  <c r="AC23" i="42"/>
  <c r="AA23" i="42"/>
  <c r="Z23" i="42" s="1"/>
  <c r="AB23" i="42" s="1"/>
  <c r="U23" i="42"/>
  <c r="T23" i="42"/>
  <c r="S23" i="42"/>
  <c r="AF22" i="42"/>
  <c r="AE22" i="42"/>
  <c r="AC22" i="42"/>
  <c r="AA22" i="42"/>
  <c r="Z22" i="42"/>
  <c r="AB22" i="42" s="1"/>
  <c r="U22" i="42"/>
  <c r="T22" i="42"/>
  <c r="S22" i="42"/>
  <c r="AF21" i="42"/>
  <c r="AE21" i="42"/>
  <c r="AC21" i="42"/>
  <c r="AA21" i="42"/>
  <c r="Z21" i="42" s="1"/>
  <c r="AB21" i="42" s="1"/>
  <c r="U21" i="42"/>
  <c r="T21" i="42"/>
  <c r="S21" i="42"/>
  <c r="AF20" i="42"/>
  <c r="AE20" i="42"/>
  <c r="AC20" i="42"/>
  <c r="AA20" i="42"/>
  <c r="Z20" i="42"/>
  <c r="AB20" i="42" s="1"/>
  <c r="U20" i="42"/>
  <c r="T20" i="42"/>
  <c r="S20" i="42"/>
  <c r="AF19" i="42"/>
  <c r="AE19" i="42"/>
  <c r="AC19" i="42"/>
  <c r="AA19" i="42"/>
  <c r="Z19" i="42"/>
  <c r="AB19" i="42" s="1"/>
  <c r="U19" i="42"/>
  <c r="T19" i="42"/>
  <c r="S19" i="42"/>
  <c r="AF18" i="42"/>
  <c r="AE18" i="42"/>
  <c r="AC18" i="42"/>
  <c r="AA18" i="42"/>
  <c r="Z18" i="42" s="1"/>
  <c r="AD18" i="42" s="1"/>
  <c r="AG18" i="42" s="1"/>
  <c r="U18" i="42"/>
  <c r="T18" i="42"/>
  <c r="S18" i="42"/>
  <c r="AF17" i="42"/>
  <c r="AE17" i="42"/>
  <c r="AC17" i="42"/>
  <c r="AA17" i="42"/>
  <c r="Z17" i="42"/>
  <c r="AB17" i="42" s="1"/>
  <c r="U17" i="42"/>
  <c r="T17" i="42"/>
  <c r="S17" i="42"/>
  <c r="AF16" i="42"/>
  <c r="AE16" i="42"/>
  <c r="AC16" i="42"/>
  <c r="AA16" i="42"/>
  <c r="Z16" i="42"/>
  <c r="AB16" i="42" s="1"/>
  <c r="U16" i="42"/>
  <c r="T16" i="42"/>
  <c r="S16" i="42"/>
  <c r="AF15" i="42"/>
  <c r="AE15" i="42"/>
  <c r="AC15" i="42"/>
  <c r="AA15" i="42"/>
  <c r="Z15" i="42" s="1"/>
  <c r="U15" i="42"/>
  <c r="T15" i="42"/>
  <c r="S15" i="42"/>
  <c r="AF14" i="42"/>
  <c r="AE14" i="42"/>
  <c r="AC14" i="42"/>
  <c r="AD14" i="42" s="1"/>
  <c r="AG14" i="42" s="1"/>
  <c r="AA14" i="42"/>
  <c r="Z14" i="42"/>
  <c r="AB14" i="42" s="1"/>
  <c r="U14" i="42"/>
  <c r="T14" i="42"/>
  <c r="S14" i="42"/>
  <c r="AF13" i="42"/>
  <c r="AE13" i="42"/>
  <c r="AC13" i="42"/>
  <c r="AA13" i="42"/>
  <c r="Z13" i="42" s="1"/>
  <c r="AB13" i="42" s="1"/>
  <c r="U13" i="42"/>
  <c r="T13" i="42"/>
  <c r="S13" i="42"/>
  <c r="AF12" i="42"/>
  <c r="AE12" i="42"/>
  <c r="AC12" i="42"/>
  <c r="AA12" i="42"/>
  <c r="Z12" i="42" s="1"/>
  <c r="AB12" i="42" s="1"/>
  <c r="U12" i="42"/>
  <c r="T12" i="42"/>
  <c r="S12" i="42"/>
  <c r="AF11" i="42"/>
  <c r="AE11" i="42"/>
  <c r="AC11" i="42"/>
  <c r="AA11" i="42"/>
  <c r="Z11" i="42" s="1"/>
  <c r="AB11" i="42" s="1"/>
  <c r="U11" i="42"/>
  <c r="T11" i="42"/>
  <c r="S11" i="42"/>
  <c r="AF10" i="42"/>
  <c r="AE10" i="42"/>
  <c r="AC10" i="42"/>
  <c r="AA10" i="42"/>
  <c r="Z10" i="42"/>
  <c r="AB10" i="42" s="1"/>
  <c r="U10" i="42"/>
  <c r="T10" i="42"/>
  <c r="S10" i="42"/>
  <c r="AF9" i="42"/>
  <c r="AE9" i="42"/>
  <c r="AC9" i="42"/>
  <c r="AA9" i="42"/>
  <c r="Z9" i="42" s="1"/>
  <c r="AB9" i="42" s="1"/>
  <c r="U9" i="42"/>
  <c r="T9" i="42"/>
  <c r="S9" i="42"/>
  <c r="AF8" i="42"/>
  <c r="AE8" i="42"/>
  <c r="AC8" i="42"/>
  <c r="AA8" i="42"/>
  <c r="Z8" i="42"/>
  <c r="AB8" i="42" s="1"/>
  <c r="U8" i="42"/>
  <c r="T8" i="42"/>
  <c r="S8" i="42"/>
  <c r="AF6" i="42"/>
  <c r="AE6" i="42"/>
  <c r="AC6" i="42"/>
  <c r="AB6" i="42"/>
  <c r="AA6" i="42"/>
  <c r="Z6" i="42" s="1"/>
  <c r="U6" i="42"/>
  <c r="T6" i="42"/>
  <c r="S6" i="42"/>
  <c r="AG61" i="41"/>
  <c r="AF61" i="41"/>
  <c r="AE61" i="41"/>
  <c r="AG60" i="41"/>
  <c r="AF60" i="41"/>
  <c r="AE60" i="41"/>
  <c r="AG59" i="41"/>
  <c r="AF59" i="41"/>
  <c r="AE59" i="41"/>
  <c r="AF57" i="41"/>
  <c r="AE57" i="41"/>
  <c r="AC57" i="41"/>
  <c r="AA57" i="41"/>
  <c r="Z57" i="41" s="1"/>
  <c r="AB57" i="41" s="1"/>
  <c r="U57" i="41"/>
  <c r="T57" i="41"/>
  <c r="S57" i="41"/>
  <c r="AF56" i="41"/>
  <c r="AE56" i="41"/>
  <c r="AC56" i="41"/>
  <c r="AA56" i="41"/>
  <c r="Z56" i="41"/>
  <c r="AB56" i="41" s="1"/>
  <c r="U56" i="41"/>
  <c r="T56" i="41"/>
  <c r="S56" i="41"/>
  <c r="AG53" i="41"/>
  <c r="AF53" i="41"/>
  <c r="AE53" i="41"/>
  <c r="AF52" i="41"/>
  <c r="AE52" i="41"/>
  <c r="AC52" i="41"/>
  <c r="AA52" i="41"/>
  <c r="Z52" i="41"/>
  <c r="AB52" i="41" s="1"/>
  <c r="U52" i="41"/>
  <c r="T52" i="41"/>
  <c r="S52" i="41"/>
  <c r="AF51" i="41"/>
  <c r="AE51" i="41"/>
  <c r="AC51" i="41"/>
  <c r="AA51" i="41"/>
  <c r="Z51" i="41"/>
  <c r="AD51" i="41" s="1"/>
  <c r="AG51" i="41" s="1"/>
  <c r="U51" i="41"/>
  <c r="T51" i="41"/>
  <c r="S51" i="41"/>
  <c r="AF50" i="41"/>
  <c r="AE50" i="41"/>
  <c r="AC50" i="41"/>
  <c r="AA50" i="41"/>
  <c r="Z50" i="41" s="1"/>
  <c r="U50" i="41"/>
  <c r="T50" i="41"/>
  <c r="S50" i="41"/>
  <c r="AF49" i="41"/>
  <c r="AE49" i="41"/>
  <c r="AC49" i="41"/>
  <c r="AA49" i="41"/>
  <c r="Z49" i="41"/>
  <c r="AB49" i="41" s="1"/>
  <c r="U49" i="41"/>
  <c r="T49" i="41"/>
  <c r="S49" i="41"/>
  <c r="AF48" i="41"/>
  <c r="AE48" i="41"/>
  <c r="AC48" i="41"/>
  <c r="AA48" i="41"/>
  <c r="Z48" i="41"/>
  <c r="AB48" i="41" s="1"/>
  <c r="U48" i="41"/>
  <c r="T48" i="41"/>
  <c r="S48" i="41"/>
  <c r="AF47" i="41"/>
  <c r="AE47" i="41"/>
  <c r="AC47" i="41"/>
  <c r="AA47" i="41"/>
  <c r="Z47" i="41" s="1"/>
  <c r="AB47" i="41" s="1"/>
  <c r="U47" i="41"/>
  <c r="T47" i="41"/>
  <c r="S47" i="41"/>
  <c r="AF46" i="41"/>
  <c r="AE46" i="41"/>
  <c r="AC46" i="41"/>
  <c r="AA46" i="41"/>
  <c r="Z46" i="41"/>
  <c r="AB46" i="41" s="1"/>
  <c r="U46" i="41"/>
  <c r="T46" i="41"/>
  <c r="S46" i="41"/>
  <c r="AF45" i="41"/>
  <c r="AE45" i="41"/>
  <c r="AC45" i="41"/>
  <c r="AA45" i="41"/>
  <c r="Z45" i="41"/>
  <c r="AB45" i="41" s="1"/>
  <c r="U45" i="41"/>
  <c r="T45" i="41"/>
  <c r="S45" i="41"/>
  <c r="AF44" i="41"/>
  <c r="AE44" i="41"/>
  <c r="AC44" i="41"/>
  <c r="AA44" i="41"/>
  <c r="Z44" i="41"/>
  <c r="AB44" i="41" s="1"/>
  <c r="U44" i="41"/>
  <c r="T44" i="41"/>
  <c r="S44" i="41"/>
  <c r="AF43" i="41"/>
  <c r="AE43" i="41"/>
  <c r="AC43" i="41"/>
  <c r="AA43" i="41"/>
  <c r="Z43" i="41"/>
  <c r="AB43" i="41" s="1"/>
  <c r="U43" i="41"/>
  <c r="T43" i="41"/>
  <c r="S43" i="41"/>
  <c r="AF42" i="41"/>
  <c r="AE42" i="41"/>
  <c r="AC42" i="41"/>
  <c r="AA42" i="41"/>
  <c r="Z42" i="41"/>
  <c r="AB42" i="41" s="1"/>
  <c r="U42" i="41"/>
  <c r="T42" i="41"/>
  <c r="S42" i="41"/>
  <c r="AF41" i="41"/>
  <c r="AE41" i="41"/>
  <c r="AC41" i="41"/>
  <c r="AA41" i="41"/>
  <c r="Z41" i="41"/>
  <c r="AB41" i="41" s="1"/>
  <c r="U41" i="41"/>
  <c r="T41" i="41"/>
  <c r="S41" i="41"/>
  <c r="AF40" i="41"/>
  <c r="AE40" i="41"/>
  <c r="AC40" i="41"/>
  <c r="AA40" i="41"/>
  <c r="Z40" i="41"/>
  <c r="AB40" i="41" s="1"/>
  <c r="U40" i="41"/>
  <c r="T40" i="41"/>
  <c r="S40" i="41"/>
  <c r="AF39" i="41"/>
  <c r="AE39" i="41"/>
  <c r="AC39" i="41"/>
  <c r="AA39" i="41"/>
  <c r="Z39" i="41"/>
  <c r="AB39" i="41" s="1"/>
  <c r="U39" i="41"/>
  <c r="T39" i="41"/>
  <c r="S39" i="41"/>
  <c r="AF38" i="41"/>
  <c r="AE38" i="41"/>
  <c r="AC38" i="41"/>
  <c r="AD38" i="41" s="1"/>
  <c r="AG38" i="41" s="1"/>
  <c r="AA38" i="41"/>
  <c r="Z38" i="41"/>
  <c r="AB38" i="41" s="1"/>
  <c r="U38" i="41"/>
  <c r="T38" i="41"/>
  <c r="S38" i="41"/>
  <c r="AF37" i="41"/>
  <c r="AE37" i="41"/>
  <c r="AC37" i="41"/>
  <c r="AA37" i="41"/>
  <c r="Z37" i="41"/>
  <c r="AB37" i="41" s="1"/>
  <c r="U37" i="41"/>
  <c r="T37" i="41"/>
  <c r="S37" i="41"/>
  <c r="AF36" i="41"/>
  <c r="AE36" i="41"/>
  <c r="AC36" i="41"/>
  <c r="AA36" i="41"/>
  <c r="Z36" i="41"/>
  <c r="AB36" i="41" s="1"/>
  <c r="U36" i="41"/>
  <c r="T36" i="41"/>
  <c r="S36" i="41"/>
  <c r="AF35" i="41"/>
  <c r="AE35" i="41"/>
  <c r="AC35" i="41"/>
  <c r="AA35" i="41"/>
  <c r="Z35" i="41" s="1"/>
  <c r="AB35" i="41" s="1"/>
  <c r="U35" i="41"/>
  <c r="T35" i="41"/>
  <c r="S35" i="41"/>
  <c r="AF34" i="41"/>
  <c r="AE34" i="41"/>
  <c r="AC34" i="41"/>
  <c r="AA34" i="41"/>
  <c r="Z34" i="41" s="1"/>
  <c r="AB34" i="41" s="1"/>
  <c r="U34" i="41"/>
  <c r="T34" i="41"/>
  <c r="S34" i="41"/>
  <c r="AF33" i="41"/>
  <c r="AE33" i="41"/>
  <c r="AC33" i="41"/>
  <c r="AA33" i="41"/>
  <c r="Z33" i="41"/>
  <c r="AB33" i="41" s="1"/>
  <c r="U33" i="41"/>
  <c r="T33" i="41"/>
  <c r="S33" i="41"/>
  <c r="AF32" i="41"/>
  <c r="AE32" i="41"/>
  <c r="AC32" i="41"/>
  <c r="AA32" i="41"/>
  <c r="Z32" i="41"/>
  <c r="AB32" i="41" s="1"/>
  <c r="U32" i="41"/>
  <c r="T32" i="41"/>
  <c r="S32" i="41"/>
  <c r="AF31" i="41"/>
  <c r="AE31" i="41"/>
  <c r="AC31" i="41"/>
  <c r="AA31" i="41"/>
  <c r="Z31" i="41" s="1"/>
  <c r="AB31" i="41" s="1"/>
  <c r="U31" i="41"/>
  <c r="T31" i="41"/>
  <c r="S31" i="41"/>
  <c r="AF30" i="41"/>
  <c r="AE30" i="41"/>
  <c r="AC30" i="41"/>
  <c r="AA30" i="41"/>
  <c r="Z30" i="41"/>
  <c r="AB30" i="41" s="1"/>
  <c r="U30" i="41"/>
  <c r="T30" i="41"/>
  <c r="S30" i="41"/>
  <c r="AF29" i="41"/>
  <c r="AE29" i="41"/>
  <c r="AC29" i="41"/>
  <c r="AA29" i="41"/>
  <c r="Z29" i="41"/>
  <c r="AB29" i="41" s="1"/>
  <c r="U29" i="41"/>
  <c r="T29" i="41"/>
  <c r="S29" i="41"/>
  <c r="AF28" i="41"/>
  <c r="AE28" i="41"/>
  <c r="AC28" i="41"/>
  <c r="AA28" i="41"/>
  <c r="Z28" i="41" s="1"/>
  <c r="AB28" i="41" s="1"/>
  <c r="U28" i="41"/>
  <c r="T28" i="41"/>
  <c r="S28" i="41"/>
  <c r="AF27" i="41"/>
  <c r="AE27" i="41"/>
  <c r="AC27" i="41"/>
  <c r="AA27" i="41"/>
  <c r="Z27" i="41"/>
  <c r="AB27" i="41" s="1"/>
  <c r="U27" i="41"/>
  <c r="T27" i="41"/>
  <c r="S27" i="41"/>
  <c r="AF26" i="41"/>
  <c r="AE26" i="41"/>
  <c r="AC26" i="41"/>
  <c r="AD26" i="41" s="1"/>
  <c r="AG26" i="41" s="1"/>
  <c r="AA26" i="41"/>
  <c r="Z26" i="41"/>
  <c r="AB26" i="41" s="1"/>
  <c r="U26" i="41"/>
  <c r="T26" i="41"/>
  <c r="S26" i="41"/>
  <c r="AF25" i="41"/>
  <c r="AE25" i="41"/>
  <c r="AC25" i="41"/>
  <c r="AA25" i="41"/>
  <c r="Z25" i="41" s="1"/>
  <c r="AB25" i="41" s="1"/>
  <c r="U25" i="41"/>
  <c r="T25" i="41"/>
  <c r="S25" i="41"/>
  <c r="AF24" i="41"/>
  <c r="AE24" i="41"/>
  <c r="AC24" i="41"/>
  <c r="AA24" i="41"/>
  <c r="Z24" i="41"/>
  <c r="AB24" i="41" s="1"/>
  <c r="U24" i="41"/>
  <c r="T24" i="41"/>
  <c r="S24" i="41"/>
  <c r="AF23" i="41"/>
  <c r="AE23" i="41"/>
  <c r="AC23" i="41"/>
  <c r="AA23" i="41"/>
  <c r="Z23" i="41" s="1"/>
  <c r="AB23" i="41" s="1"/>
  <c r="U23" i="41"/>
  <c r="T23" i="41"/>
  <c r="S23" i="41"/>
  <c r="AF22" i="41"/>
  <c r="AE22" i="41"/>
  <c r="AC22" i="41"/>
  <c r="AA22" i="41"/>
  <c r="Z22" i="41" s="1"/>
  <c r="AB22" i="41" s="1"/>
  <c r="U22" i="41"/>
  <c r="T22" i="41"/>
  <c r="S22" i="41"/>
  <c r="AF21" i="41"/>
  <c r="AE21" i="41"/>
  <c r="AC21" i="41"/>
  <c r="AA21" i="41"/>
  <c r="Z21" i="41"/>
  <c r="AB21" i="41" s="1"/>
  <c r="U21" i="41"/>
  <c r="T21" i="41"/>
  <c r="S21" i="41"/>
  <c r="AF20" i="41"/>
  <c r="AE20" i="41"/>
  <c r="AC20" i="41"/>
  <c r="AA20" i="41"/>
  <c r="Z20" i="41"/>
  <c r="AB20" i="41" s="1"/>
  <c r="U20" i="41"/>
  <c r="T20" i="41"/>
  <c r="S20" i="41"/>
  <c r="AF19" i="41"/>
  <c r="AE19" i="41"/>
  <c r="AC19" i="41"/>
  <c r="AA19" i="41"/>
  <c r="Z19" i="41" s="1"/>
  <c r="AB19" i="41" s="1"/>
  <c r="U19" i="41"/>
  <c r="T19" i="41"/>
  <c r="S19" i="41"/>
  <c r="AF18" i="41"/>
  <c r="AE18" i="41"/>
  <c r="AC18" i="41"/>
  <c r="AA18" i="41"/>
  <c r="Z18" i="41"/>
  <c r="AB18" i="41" s="1"/>
  <c r="U18" i="41"/>
  <c r="T18" i="41"/>
  <c r="S18" i="41"/>
  <c r="AF17" i="41"/>
  <c r="AE17" i="41"/>
  <c r="AC17" i="41"/>
  <c r="AA17" i="41"/>
  <c r="Z17" i="41"/>
  <c r="AB17" i="41" s="1"/>
  <c r="U17" i="41"/>
  <c r="T17" i="41"/>
  <c r="S17" i="41"/>
  <c r="AF16" i="41"/>
  <c r="AE16" i="41"/>
  <c r="AC16" i="41"/>
  <c r="AA16" i="41"/>
  <c r="Z16" i="41" s="1"/>
  <c r="AB16" i="41" s="1"/>
  <c r="U16" i="41"/>
  <c r="T16" i="41"/>
  <c r="S16" i="41"/>
  <c r="AF15" i="41"/>
  <c r="AE15" i="41"/>
  <c r="AC15" i="41"/>
  <c r="AA15" i="41"/>
  <c r="Z15" i="41" s="1"/>
  <c r="AB15" i="41" s="1"/>
  <c r="U15" i="41"/>
  <c r="T15" i="41"/>
  <c r="S15" i="41"/>
  <c r="AF14" i="41"/>
  <c r="AE14" i="41"/>
  <c r="AC14" i="41"/>
  <c r="AD14" i="41" s="1"/>
  <c r="AG14" i="41" s="1"/>
  <c r="AA14" i="41"/>
  <c r="Z14" i="41"/>
  <c r="AB14" i="41" s="1"/>
  <c r="U14" i="41"/>
  <c r="T14" i="41"/>
  <c r="S14" i="41"/>
  <c r="AF13" i="41"/>
  <c r="AE13" i="41"/>
  <c r="AC13" i="41"/>
  <c r="AA13" i="41"/>
  <c r="Z13" i="41" s="1"/>
  <c r="AB13" i="41" s="1"/>
  <c r="U13" i="41"/>
  <c r="T13" i="41"/>
  <c r="S13" i="41"/>
  <c r="AF12" i="41"/>
  <c r="AE12" i="41"/>
  <c r="AC12" i="41"/>
  <c r="AA12" i="41"/>
  <c r="Z12" i="41"/>
  <c r="AB12" i="41" s="1"/>
  <c r="U12" i="41"/>
  <c r="T12" i="41"/>
  <c r="S12" i="41"/>
  <c r="AF11" i="41"/>
  <c r="AE11" i="41"/>
  <c r="AC11" i="41"/>
  <c r="AA11" i="41"/>
  <c r="Z11" i="41" s="1"/>
  <c r="AB11" i="41" s="1"/>
  <c r="U11" i="41"/>
  <c r="T11" i="41"/>
  <c r="S11" i="41"/>
  <c r="AF10" i="41"/>
  <c r="AE10" i="41"/>
  <c r="AC10" i="41"/>
  <c r="AA10" i="41"/>
  <c r="Z10" i="41" s="1"/>
  <c r="AB10" i="41" s="1"/>
  <c r="U10" i="41"/>
  <c r="T10" i="41"/>
  <c r="S10" i="41"/>
  <c r="AF9" i="41"/>
  <c r="AE9" i="41"/>
  <c r="AC9" i="41"/>
  <c r="AA9" i="41"/>
  <c r="Z9" i="41"/>
  <c r="AB9" i="41" s="1"/>
  <c r="U9" i="41"/>
  <c r="T9" i="41"/>
  <c r="S9" i="41"/>
  <c r="AF8" i="41"/>
  <c r="AE8" i="41"/>
  <c r="AC8" i="41"/>
  <c r="AA8" i="41"/>
  <c r="Z8" i="41"/>
  <c r="AB8" i="41" s="1"/>
  <c r="U8" i="41"/>
  <c r="T8" i="41"/>
  <c r="S8" i="41"/>
  <c r="AF6" i="41"/>
  <c r="AE6" i="41"/>
  <c r="AC6" i="41"/>
  <c r="AB6" i="41"/>
  <c r="AA6" i="41"/>
  <c r="Z6" i="41" s="1"/>
  <c r="U6" i="41"/>
  <c r="T6" i="41"/>
  <c r="S6" i="41"/>
  <c r="AG61" i="40"/>
  <c r="AF61" i="40"/>
  <c r="AE61" i="40"/>
  <c r="AG60" i="40"/>
  <c r="AF60" i="40"/>
  <c r="AE60" i="40"/>
  <c r="AG59" i="40"/>
  <c r="AF59" i="40"/>
  <c r="AE59" i="40"/>
  <c r="AF57" i="40"/>
  <c r="AE57" i="40"/>
  <c r="AC57" i="40"/>
  <c r="AA57" i="40"/>
  <c r="Z57" i="40" s="1"/>
  <c r="AB57" i="40" s="1"/>
  <c r="U57" i="40"/>
  <c r="T57" i="40"/>
  <c r="S57" i="40"/>
  <c r="AF56" i="40"/>
  <c r="AE56" i="40"/>
  <c r="AC56" i="40"/>
  <c r="AA56" i="40"/>
  <c r="Z56" i="40"/>
  <c r="AB56" i="40" s="1"/>
  <c r="U56" i="40"/>
  <c r="T56" i="40"/>
  <c r="S56" i="40"/>
  <c r="AG53" i="40"/>
  <c r="AF53" i="40"/>
  <c r="AE53" i="40"/>
  <c r="AF52" i="40"/>
  <c r="AE52" i="40"/>
  <c r="AC52" i="40"/>
  <c r="AA52" i="40"/>
  <c r="Z52" i="40" s="1"/>
  <c r="AB52" i="40" s="1"/>
  <c r="U52" i="40"/>
  <c r="T52" i="40"/>
  <c r="S52" i="40"/>
  <c r="AF51" i="40"/>
  <c r="AE51" i="40"/>
  <c r="AC51" i="40"/>
  <c r="AA51" i="40"/>
  <c r="Z51" i="40"/>
  <c r="AB51" i="40" s="1"/>
  <c r="U51" i="40"/>
  <c r="T51" i="40"/>
  <c r="S51" i="40"/>
  <c r="AF50" i="40"/>
  <c r="AE50" i="40"/>
  <c r="AC50" i="40"/>
  <c r="AA50" i="40"/>
  <c r="Z50" i="40" s="1"/>
  <c r="U50" i="40"/>
  <c r="T50" i="40"/>
  <c r="S50" i="40"/>
  <c r="AF49" i="40"/>
  <c r="AE49" i="40"/>
  <c r="AC49" i="40"/>
  <c r="AA49" i="40"/>
  <c r="Z49" i="40"/>
  <c r="AB49" i="40" s="1"/>
  <c r="U49" i="40"/>
  <c r="T49" i="40"/>
  <c r="S49" i="40"/>
  <c r="AF48" i="40"/>
  <c r="AE48" i="40"/>
  <c r="AC48" i="40"/>
  <c r="AA48" i="40"/>
  <c r="Z48" i="40"/>
  <c r="AB48" i="40" s="1"/>
  <c r="U48" i="40"/>
  <c r="T48" i="40"/>
  <c r="S48" i="40"/>
  <c r="AF47" i="40"/>
  <c r="AE47" i="40"/>
  <c r="AC47" i="40"/>
  <c r="AA47" i="40"/>
  <c r="Z47" i="40" s="1"/>
  <c r="AB47" i="40" s="1"/>
  <c r="U47" i="40"/>
  <c r="T47" i="40"/>
  <c r="S47" i="40"/>
  <c r="AF46" i="40"/>
  <c r="AE46" i="40"/>
  <c r="AC46" i="40"/>
  <c r="AA46" i="40"/>
  <c r="Z46" i="40"/>
  <c r="AB46" i="40" s="1"/>
  <c r="U46" i="40"/>
  <c r="T46" i="40"/>
  <c r="S46" i="40"/>
  <c r="AF45" i="40"/>
  <c r="AE45" i="40"/>
  <c r="AC45" i="40"/>
  <c r="AA45" i="40"/>
  <c r="Z45" i="40"/>
  <c r="AB45" i="40" s="1"/>
  <c r="U45" i="40"/>
  <c r="T45" i="40"/>
  <c r="S45" i="40"/>
  <c r="AF44" i="40"/>
  <c r="AE44" i="40"/>
  <c r="AC44" i="40"/>
  <c r="AA44" i="40"/>
  <c r="Z44" i="40" s="1"/>
  <c r="AB44" i="40" s="1"/>
  <c r="U44" i="40"/>
  <c r="T44" i="40"/>
  <c r="S44" i="40"/>
  <c r="AF43" i="40"/>
  <c r="AE43" i="40"/>
  <c r="AC43" i="40"/>
  <c r="AA43" i="40"/>
  <c r="Z43" i="40"/>
  <c r="AB43" i="40" s="1"/>
  <c r="U43" i="40"/>
  <c r="T43" i="40"/>
  <c r="S43" i="40"/>
  <c r="AF42" i="40"/>
  <c r="AE42" i="40"/>
  <c r="AC42" i="40"/>
  <c r="AA42" i="40"/>
  <c r="Z42" i="40"/>
  <c r="AB42" i="40" s="1"/>
  <c r="U42" i="40"/>
  <c r="T42" i="40"/>
  <c r="S42" i="40"/>
  <c r="AF41" i="40"/>
  <c r="AE41" i="40"/>
  <c r="AC41" i="40"/>
  <c r="AA41" i="40"/>
  <c r="Z41" i="40"/>
  <c r="AB41" i="40" s="1"/>
  <c r="U41" i="40"/>
  <c r="T41" i="40"/>
  <c r="S41" i="40"/>
  <c r="AF40" i="40"/>
  <c r="AE40" i="40"/>
  <c r="AC40" i="40"/>
  <c r="AA40" i="40"/>
  <c r="Z40" i="40"/>
  <c r="AB40" i="40" s="1"/>
  <c r="U40" i="40"/>
  <c r="T40" i="40"/>
  <c r="S40" i="40"/>
  <c r="AF39" i="40"/>
  <c r="AE39" i="40"/>
  <c r="AC39" i="40"/>
  <c r="AA39" i="40"/>
  <c r="Z39" i="40"/>
  <c r="AB39" i="40" s="1"/>
  <c r="U39" i="40"/>
  <c r="T39" i="40"/>
  <c r="S39" i="40"/>
  <c r="AF38" i="40"/>
  <c r="AE38" i="40"/>
  <c r="AC38" i="40"/>
  <c r="AD38" i="40" s="1"/>
  <c r="AG38" i="40" s="1"/>
  <c r="AA38" i="40"/>
  <c r="Z38" i="40"/>
  <c r="AB38" i="40" s="1"/>
  <c r="U38" i="40"/>
  <c r="T38" i="40"/>
  <c r="S38" i="40"/>
  <c r="AF37" i="40"/>
  <c r="AE37" i="40"/>
  <c r="AC37" i="40"/>
  <c r="AA37" i="40"/>
  <c r="Z37" i="40" s="1"/>
  <c r="AB37" i="40" s="1"/>
  <c r="U37" i="40"/>
  <c r="T37" i="40"/>
  <c r="S37" i="40"/>
  <c r="AF36" i="40"/>
  <c r="AE36" i="40"/>
  <c r="AC36" i="40"/>
  <c r="AA36" i="40"/>
  <c r="Z36" i="40"/>
  <c r="AB36" i="40" s="1"/>
  <c r="U36" i="40"/>
  <c r="T36" i="40"/>
  <c r="S36" i="40"/>
  <c r="AF35" i="40"/>
  <c r="AE35" i="40"/>
  <c r="AC35" i="40"/>
  <c r="AA35" i="40"/>
  <c r="Z35" i="40" s="1"/>
  <c r="AB35" i="40" s="1"/>
  <c r="U35" i="40"/>
  <c r="T35" i="40"/>
  <c r="S35" i="40"/>
  <c r="AF34" i="40"/>
  <c r="AE34" i="40"/>
  <c r="AC34" i="40"/>
  <c r="AA34" i="40"/>
  <c r="Z34" i="40"/>
  <c r="AB34" i="40" s="1"/>
  <c r="U34" i="40"/>
  <c r="T34" i="40"/>
  <c r="S34" i="40"/>
  <c r="AF33" i="40"/>
  <c r="AE33" i="40"/>
  <c r="AC33" i="40"/>
  <c r="AA33" i="40"/>
  <c r="Z33" i="40"/>
  <c r="AB33" i="40" s="1"/>
  <c r="U33" i="40"/>
  <c r="T33" i="40"/>
  <c r="S33" i="40"/>
  <c r="AF32" i="40"/>
  <c r="AE32" i="40"/>
  <c r="AC32" i="40"/>
  <c r="AA32" i="40"/>
  <c r="Z32" i="40"/>
  <c r="AB32" i="40" s="1"/>
  <c r="U32" i="40"/>
  <c r="T32" i="40"/>
  <c r="S32" i="40"/>
  <c r="AF31" i="40"/>
  <c r="AE31" i="40"/>
  <c r="AC31" i="40"/>
  <c r="AA31" i="40"/>
  <c r="Z31" i="40"/>
  <c r="AB31" i="40" s="1"/>
  <c r="U31" i="40"/>
  <c r="T31" i="40"/>
  <c r="S31" i="40"/>
  <c r="AF30" i="40"/>
  <c r="AE30" i="40"/>
  <c r="AC30" i="40"/>
  <c r="AA30" i="40"/>
  <c r="Z30" i="40"/>
  <c r="AB30" i="40" s="1"/>
  <c r="U30" i="40"/>
  <c r="T30" i="40"/>
  <c r="S30" i="40"/>
  <c r="AF29" i="40"/>
  <c r="AE29" i="40"/>
  <c r="AC29" i="40"/>
  <c r="AA29" i="40"/>
  <c r="Z29" i="40"/>
  <c r="AB29" i="40" s="1"/>
  <c r="U29" i="40"/>
  <c r="T29" i="40"/>
  <c r="S29" i="40"/>
  <c r="AF28" i="40"/>
  <c r="AE28" i="40"/>
  <c r="AC28" i="40"/>
  <c r="AA28" i="40"/>
  <c r="Z28" i="40"/>
  <c r="AB28" i="40" s="1"/>
  <c r="U28" i="40"/>
  <c r="T28" i="40"/>
  <c r="S28" i="40"/>
  <c r="AF27" i="40"/>
  <c r="AE27" i="40"/>
  <c r="AC27" i="40"/>
  <c r="AA27" i="40"/>
  <c r="Z27" i="40"/>
  <c r="AB27" i="40" s="1"/>
  <c r="U27" i="40"/>
  <c r="T27" i="40"/>
  <c r="S27" i="40"/>
  <c r="AF26" i="40"/>
  <c r="AE26" i="40"/>
  <c r="AC26" i="40"/>
  <c r="AD26" i="40" s="1"/>
  <c r="AG26" i="40" s="1"/>
  <c r="AA26" i="40"/>
  <c r="Z26" i="40"/>
  <c r="AB26" i="40" s="1"/>
  <c r="U26" i="40"/>
  <c r="T26" i="40"/>
  <c r="S26" i="40"/>
  <c r="AF25" i="40"/>
  <c r="AE25" i="40"/>
  <c r="AC25" i="40"/>
  <c r="AA25" i="40"/>
  <c r="Z25" i="40" s="1"/>
  <c r="AB25" i="40" s="1"/>
  <c r="U25" i="40"/>
  <c r="T25" i="40"/>
  <c r="S25" i="40"/>
  <c r="AF24" i="40"/>
  <c r="AE24" i="40"/>
  <c r="AC24" i="40"/>
  <c r="AA24" i="40"/>
  <c r="Z24" i="40"/>
  <c r="AB24" i="40" s="1"/>
  <c r="U24" i="40"/>
  <c r="T24" i="40"/>
  <c r="S24" i="40"/>
  <c r="AF23" i="40"/>
  <c r="AE23" i="40"/>
  <c r="AC23" i="40"/>
  <c r="AA23" i="40"/>
  <c r="Z23" i="40" s="1"/>
  <c r="AB23" i="40" s="1"/>
  <c r="U23" i="40"/>
  <c r="T23" i="40"/>
  <c r="S23" i="40"/>
  <c r="AF22" i="40"/>
  <c r="AE22" i="40"/>
  <c r="AC22" i="40"/>
  <c r="AA22" i="40"/>
  <c r="Z22" i="40" s="1"/>
  <c r="AB22" i="40" s="1"/>
  <c r="U22" i="40"/>
  <c r="T22" i="40"/>
  <c r="S22" i="40"/>
  <c r="AF21" i="40"/>
  <c r="AE21" i="40"/>
  <c r="AC21" i="40"/>
  <c r="AA21" i="40"/>
  <c r="Z21" i="40"/>
  <c r="AB21" i="40" s="1"/>
  <c r="U21" i="40"/>
  <c r="T21" i="40"/>
  <c r="S21" i="40"/>
  <c r="AF20" i="40"/>
  <c r="AE20" i="40"/>
  <c r="AC20" i="40"/>
  <c r="AA20" i="40"/>
  <c r="Z20" i="40"/>
  <c r="AB20" i="40" s="1"/>
  <c r="U20" i="40"/>
  <c r="T20" i="40"/>
  <c r="S20" i="40"/>
  <c r="AF19" i="40"/>
  <c r="AE19" i="40"/>
  <c r="AC19" i="40"/>
  <c r="AA19" i="40"/>
  <c r="Z19" i="40" s="1"/>
  <c r="AB19" i="40" s="1"/>
  <c r="U19" i="40"/>
  <c r="T19" i="40"/>
  <c r="S19" i="40"/>
  <c r="AF18" i="40"/>
  <c r="AE18" i="40"/>
  <c r="AC18" i="40"/>
  <c r="AA18" i="40"/>
  <c r="Z18" i="40"/>
  <c r="AB18" i="40" s="1"/>
  <c r="U18" i="40"/>
  <c r="T18" i="40"/>
  <c r="S18" i="40"/>
  <c r="AF17" i="40"/>
  <c r="AE17" i="40"/>
  <c r="AC17" i="40"/>
  <c r="AA17" i="40"/>
  <c r="Z17" i="40"/>
  <c r="AB17" i="40" s="1"/>
  <c r="U17" i="40"/>
  <c r="T17" i="40"/>
  <c r="S17" i="40"/>
  <c r="AF16" i="40"/>
  <c r="AE16" i="40"/>
  <c r="AC16" i="40"/>
  <c r="AA16" i="40"/>
  <c r="Z16" i="40" s="1"/>
  <c r="AB16" i="40" s="1"/>
  <c r="U16" i="40"/>
  <c r="T16" i="40"/>
  <c r="S16" i="40"/>
  <c r="AF15" i="40"/>
  <c r="AE15" i="40"/>
  <c r="AC15" i="40"/>
  <c r="AA15" i="40"/>
  <c r="Z15" i="40" s="1"/>
  <c r="AB15" i="40" s="1"/>
  <c r="U15" i="40"/>
  <c r="T15" i="40"/>
  <c r="S15" i="40"/>
  <c r="AF14" i="40"/>
  <c r="AE14" i="40"/>
  <c r="AC14" i="40"/>
  <c r="AD14" i="40" s="1"/>
  <c r="AG14" i="40" s="1"/>
  <c r="AA14" i="40"/>
  <c r="Z14" i="40"/>
  <c r="AB14" i="40" s="1"/>
  <c r="U14" i="40"/>
  <c r="T14" i="40"/>
  <c r="S14" i="40"/>
  <c r="AF13" i="40"/>
  <c r="AE13" i="40"/>
  <c r="AC13" i="40"/>
  <c r="AA13" i="40"/>
  <c r="Z13" i="40" s="1"/>
  <c r="AB13" i="40" s="1"/>
  <c r="U13" i="40"/>
  <c r="T13" i="40"/>
  <c r="S13" i="40"/>
  <c r="AF12" i="40"/>
  <c r="AE12" i="40"/>
  <c r="AC12" i="40"/>
  <c r="AA12" i="40"/>
  <c r="Z12" i="40"/>
  <c r="AB12" i="40" s="1"/>
  <c r="U12" i="40"/>
  <c r="T12" i="40"/>
  <c r="S12" i="40"/>
  <c r="AF11" i="40"/>
  <c r="AE11" i="40"/>
  <c r="AC11" i="40"/>
  <c r="AA11" i="40"/>
  <c r="Z11" i="40" s="1"/>
  <c r="AB11" i="40" s="1"/>
  <c r="U11" i="40"/>
  <c r="T11" i="40"/>
  <c r="S11" i="40"/>
  <c r="AF10" i="40"/>
  <c r="AE10" i="40"/>
  <c r="AC10" i="40"/>
  <c r="AA10" i="40"/>
  <c r="Z10" i="40" s="1"/>
  <c r="AB10" i="40" s="1"/>
  <c r="U10" i="40"/>
  <c r="T10" i="40"/>
  <c r="S10" i="40"/>
  <c r="AF9" i="40"/>
  <c r="AE9" i="40"/>
  <c r="AC9" i="40"/>
  <c r="AA9" i="40"/>
  <c r="Z9" i="40"/>
  <c r="AB9" i="40" s="1"/>
  <c r="U9" i="40"/>
  <c r="T9" i="40"/>
  <c r="S9" i="40"/>
  <c r="AF8" i="40"/>
  <c r="AE8" i="40"/>
  <c r="AC8" i="40"/>
  <c r="AA8" i="40"/>
  <c r="Z8" i="40"/>
  <c r="AB8" i="40" s="1"/>
  <c r="U8" i="40"/>
  <c r="T8" i="40"/>
  <c r="S8" i="40"/>
  <c r="AF6" i="40"/>
  <c r="AE6" i="40"/>
  <c r="AC6" i="40"/>
  <c r="AB6" i="40"/>
  <c r="AA6" i="40"/>
  <c r="Z6" i="40" s="1"/>
  <c r="U6" i="40"/>
  <c r="T6" i="40"/>
  <c r="S6" i="40"/>
  <c r="AG61" i="39"/>
  <c r="AF61" i="39"/>
  <c r="AE61" i="39"/>
  <c r="AG60" i="39"/>
  <c r="AF60" i="39"/>
  <c r="AE60" i="39"/>
  <c r="AG59" i="39"/>
  <c r="AF59" i="39"/>
  <c r="AE59" i="39"/>
  <c r="AF57" i="39"/>
  <c r="AE57" i="39"/>
  <c r="AC57" i="39"/>
  <c r="AA57" i="39"/>
  <c r="Z57" i="39" s="1"/>
  <c r="AB57" i="39" s="1"/>
  <c r="U57" i="39"/>
  <c r="T57" i="39"/>
  <c r="S57" i="39"/>
  <c r="AF56" i="39"/>
  <c r="AE56" i="39"/>
  <c r="AC56" i="39"/>
  <c r="AA56" i="39"/>
  <c r="Z56" i="39" s="1"/>
  <c r="AB56" i="39" s="1"/>
  <c r="U56" i="39"/>
  <c r="T56" i="39"/>
  <c r="S56" i="39"/>
  <c r="AG53" i="39"/>
  <c r="AF53" i="39"/>
  <c r="AE53" i="39"/>
  <c r="AF52" i="39"/>
  <c r="AE52" i="39"/>
  <c r="AC52" i="39"/>
  <c r="AA52" i="39"/>
  <c r="Z52" i="39" s="1"/>
  <c r="AB52" i="39" s="1"/>
  <c r="U52" i="39"/>
  <c r="T52" i="39"/>
  <c r="S52" i="39"/>
  <c r="AF51" i="39"/>
  <c r="AE51" i="39"/>
  <c r="AC51" i="39"/>
  <c r="AA51" i="39"/>
  <c r="Z51" i="39" s="1"/>
  <c r="U51" i="39"/>
  <c r="T51" i="39"/>
  <c r="S51" i="39"/>
  <c r="AF50" i="39"/>
  <c r="AE50" i="39"/>
  <c r="AC50" i="39"/>
  <c r="AA50" i="39"/>
  <c r="Z50" i="39" s="1"/>
  <c r="AB50" i="39" s="1"/>
  <c r="U50" i="39"/>
  <c r="T50" i="39"/>
  <c r="S50" i="39"/>
  <c r="AF49" i="39"/>
  <c r="AE49" i="39"/>
  <c r="AC49" i="39"/>
  <c r="AA49" i="39"/>
  <c r="Z49" i="39"/>
  <c r="AB49" i="39" s="1"/>
  <c r="U49" i="39"/>
  <c r="T49" i="39"/>
  <c r="S49" i="39"/>
  <c r="AF48" i="39"/>
  <c r="AE48" i="39"/>
  <c r="AC48" i="39"/>
  <c r="AA48" i="39"/>
  <c r="Z48" i="39"/>
  <c r="AB48" i="39" s="1"/>
  <c r="U48" i="39"/>
  <c r="T48" i="39"/>
  <c r="S48" i="39"/>
  <c r="AF47" i="39"/>
  <c r="AE47" i="39"/>
  <c r="AC47" i="39"/>
  <c r="AD47" i="39" s="1"/>
  <c r="AG47" i="39" s="1"/>
  <c r="AA47" i="39"/>
  <c r="Z47" i="39" s="1"/>
  <c r="AB47" i="39" s="1"/>
  <c r="U47" i="39"/>
  <c r="T47" i="39"/>
  <c r="S47" i="39"/>
  <c r="AF46" i="39"/>
  <c r="AE46" i="39"/>
  <c r="AC46" i="39"/>
  <c r="AA46" i="39"/>
  <c r="Z46" i="39"/>
  <c r="AB46" i="39" s="1"/>
  <c r="U46" i="39"/>
  <c r="T46" i="39"/>
  <c r="S46" i="39"/>
  <c r="AF45" i="39"/>
  <c r="AE45" i="39"/>
  <c r="AC45" i="39"/>
  <c r="AA45" i="39"/>
  <c r="Z45" i="39"/>
  <c r="AB45" i="39" s="1"/>
  <c r="U45" i="39"/>
  <c r="T45" i="39"/>
  <c r="S45" i="39"/>
  <c r="AF44" i="39"/>
  <c r="AE44" i="39"/>
  <c r="AC44" i="39"/>
  <c r="AA44" i="39"/>
  <c r="Z44" i="39" s="1"/>
  <c r="AB44" i="39" s="1"/>
  <c r="U44" i="39"/>
  <c r="T44" i="39"/>
  <c r="S44" i="39"/>
  <c r="AF43" i="39"/>
  <c r="AE43" i="39"/>
  <c r="AC43" i="39"/>
  <c r="AA43" i="39"/>
  <c r="Z43" i="39"/>
  <c r="AB43" i="39" s="1"/>
  <c r="U43" i="39"/>
  <c r="T43" i="39"/>
  <c r="S43" i="39"/>
  <c r="AF42" i="39"/>
  <c r="AE42" i="39"/>
  <c r="AC42" i="39"/>
  <c r="AA42" i="39"/>
  <c r="Z42" i="39"/>
  <c r="AD42" i="39" s="1"/>
  <c r="AG42" i="39" s="1"/>
  <c r="U42" i="39"/>
  <c r="T42" i="39"/>
  <c r="S42" i="39"/>
  <c r="AF41" i="39"/>
  <c r="AE41" i="39"/>
  <c r="AC41" i="39"/>
  <c r="AA41" i="39"/>
  <c r="Z41" i="39" s="1"/>
  <c r="AB41" i="39" s="1"/>
  <c r="U41" i="39"/>
  <c r="T41" i="39"/>
  <c r="S41" i="39"/>
  <c r="AF40" i="39"/>
  <c r="AE40" i="39"/>
  <c r="AC40" i="39"/>
  <c r="AA40" i="39"/>
  <c r="Z40" i="39"/>
  <c r="AB40" i="39" s="1"/>
  <c r="U40" i="39"/>
  <c r="T40" i="39"/>
  <c r="S40" i="39"/>
  <c r="AF39" i="39"/>
  <c r="AE39" i="39"/>
  <c r="AC39" i="39"/>
  <c r="AA39" i="39"/>
  <c r="Z39" i="39" s="1"/>
  <c r="U39" i="39"/>
  <c r="T39" i="39"/>
  <c r="S39" i="39"/>
  <c r="AF38" i="39"/>
  <c r="AE38" i="39"/>
  <c r="AC38" i="39"/>
  <c r="AA38" i="39"/>
  <c r="Z38" i="39" s="1"/>
  <c r="AB38" i="39" s="1"/>
  <c r="U38" i="39"/>
  <c r="T38" i="39"/>
  <c r="S38" i="39"/>
  <c r="AF37" i="39"/>
  <c r="AE37" i="39"/>
  <c r="AC37" i="39"/>
  <c r="AA37" i="39"/>
  <c r="Z37" i="39"/>
  <c r="AB37" i="39" s="1"/>
  <c r="U37" i="39"/>
  <c r="T37" i="39"/>
  <c r="S37" i="39"/>
  <c r="AF36" i="39"/>
  <c r="AE36" i="39"/>
  <c r="AC36" i="39"/>
  <c r="AA36" i="39"/>
  <c r="Z36" i="39" s="1"/>
  <c r="AB36" i="39" s="1"/>
  <c r="U36" i="39"/>
  <c r="T36" i="39"/>
  <c r="S36" i="39"/>
  <c r="AF35" i="39"/>
  <c r="AE35" i="39"/>
  <c r="AC35" i="39"/>
  <c r="AA35" i="39"/>
  <c r="Z35" i="39" s="1"/>
  <c r="AB35" i="39" s="1"/>
  <c r="U35" i="39"/>
  <c r="T35" i="39"/>
  <c r="S35" i="39"/>
  <c r="AF34" i="39"/>
  <c r="AE34" i="39"/>
  <c r="AC34" i="39"/>
  <c r="AA34" i="39"/>
  <c r="Z34" i="39"/>
  <c r="AB34" i="39" s="1"/>
  <c r="U34" i="39"/>
  <c r="T34" i="39"/>
  <c r="S34" i="39"/>
  <c r="AF33" i="39"/>
  <c r="AE33" i="39"/>
  <c r="AC33" i="39"/>
  <c r="AA33" i="39"/>
  <c r="Z33" i="39"/>
  <c r="AB33" i="39" s="1"/>
  <c r="U33" i="39"/>
  <c r="T33" i="39"/>
  <c r="S33" i="39"/>
  <c r="AF32" i="39"/>
  <c r="AE32" i="39"/>
  <c r="AC32" i="39"/>
  <c r="AA32" i="39"/>
  <c r="Z32" i="39" s="1"/>
  <c r="AB32" i="39" s="1"/>
  <c r="U32" i="39"/>
  <c r="T32" i="39"/>
  <c r="S32" i="39"/>
  <c r="AF31" i="39"/>
  <c r="AE31" i="39"/>
  <c r="AC31" i="39"/>
  <c r="AA31" i="39"/>
  <c r="Z31" i="39"/>
  <c r="AB31" i="39" s="1"/>
  <c r="U31" i="39"/>
  <c r="T31" i="39"/>
  <c r="S31" i="39"/>
  <c r="AF30" i="39"/>
  <c r="AE30" i="39"/>
  <c r="AC30" i="39"/>
  <c r="AA30" i="39"/>
  <c r="Z30" i="39"/>
  <c r="U30" i="39"/>
  <c r="T30" i="39"/>
  <c r="S30" i="39"/>
  <c r="AF29" i="39"/>
  <c r="AE29" i="39"/>
  <c r="AC29" i="39"/>
  <c r="AA29" i="39"/>
  <c r="Z29" i="39" s="1"/>
  <c r="AB29" i="39" s="1"/>
  <c r="U29" i="39"/>
  <c r="T29" i="39"/>
  <c r="S29" i="39"/>
  <c r="AF28" i="39"/>
  <c r="AE28" i="39"/>
  <c r="AC28" i="39"/>
  <c r="AA28" i="39"/>
  <c r="Z28" i="39"/>
  <c r="AB28" i="39" s="1"/>
  <c r="U28" i="39"/>
  <c r="T28" i="39"/>
  <c r="S28" i="39"/>
  <c r="AF27" i="39"/>
  <c r="AE27" i="39"/>
  <c r="AC27" i="39"/>
  <c r="AA27" i="39"/>
  <c r="Z27" i="39" s="1"/>
  <c r="U27" i="39"/>
  <c r="T27" i="39"/>
  <c r="S27" i="39"/>
  <c r="AF26" i="39"/>
  <c r="AE26" i="39"/>
  <c r="AC26" i="39"/>
  <c r="AD26" i="39" s="1"/>
  <c r="AG26" i="39" s="1"/>
  <c r="AA26" i="39"/>
  <c r="Z26" i="39"/>
  <c r="AB26" i="39" s="1"/>
  <c r="U26" i="39"/>
  <c r="T26" i="39"/>
  <c r="S26" i="39"/>
  <c r="AF25" i="39"/>
  <c r="AE25" i="39"/>
  <c r="AC25" i="39"/>
  <c r="AA25" i="39"/>
  <c r="Z25" i="39"/>
  <c r="AB25" i="39" s="1"/>
  <c r="U25" i="39"/>
  <c r="T25" i="39"/>
  <c r="S25" i="39"/>
  <c r="AF24" i="39"/>
  <c r="AE24" i="39"/>
  <c r="AC24" i="39"/>
  <c r="AD24" i="39" s="1"/>
  <c r="AG24" i="39" s="1"/>
  <c r="AA24" i="39"/>
  <c r="Z24" i="39" s="1"/>
  <c r="AB24" i="39" s="1"/>
  <c r="U24" i="39"/>
  <c r="T24" i="39"/>
  <c r="S24" i="39"/>
  <c r="AF23" i="39"/>
  <c r="AE23" i="39"/>
  <c r="AC23" i="39"/>
  <c r="AA23" i="39"/>
  <c r="Z23" i="39" s="1"/>
  <c r="AB23" i="39" s="1"/>
  <c r="U23" i="39"/>
  <c r="T23" i="39"/>
  <c r="S23" i="39"/>
  <c r="AF22" i="39"/>
  <c r="AE22" i="39"/>
  <c r="AC22" i="39"/>
  <c r="AA22" i="39"/>
  <c r="Z22" i="39"/>
  <c r="AB22" i="39" s="1"/>
  <c r="U22" i="39"/>
  <c r="T22" i="39"/>
  <c r="S22" i="39"/>
  <c r="AF21" i="39"/>
  <c r="AE21" i="39"/>
  <c r="AC21" i="39"/>
  <c r="AA21" i="39"/>
  <c r="Z21" i="39" s="1"/>
  <c r="AB21" i="39" s="1"/>
  <c r="U21" i="39"/>
  <c r="T21" i="39"/>
  <c r="S21" i="39"/>
  <c r="AF20" i="39"/>
  <c r="AE20" i="39"/>
  <c r="AC20" i="39"/>
  <c r="AA20" i="39"/>
  <c r="Z20" i="39"/>
  <c r="AB20" i="39" s="1"/>
  <c r="U20" i="39"/>
  <c r="T20" i="39"/>
  <c r="S20" i="39"/>
  <c r="AF19" i="39"/>
  <c r="AE19" i="39"/>
  <c r="AC19" i="39"/>
  <c r="AA19" i="39"/>
  <c r="Z19" i="39"/>
  <c r="AB19" i="39" s="1"/>
  <c r="U19" i="39"/>
  <c r="T19" i="39"/>
  <c r="S19" i="39"/>
  <c r="AF18" i="39"/>
  <c r="AE18" i="39"/>
  <c r="AC18" i="39"/>
  <c r="AA18" i="39"/>
  <c r="Z18" i="39" s="1"/>
  <c r="AD18" i="39" s="1"/>
  <c r="AG18" i="39" s="1"/>
  <c r="U18" i="39"/>
  <c r="T18" i="39"/>
  <c r="S18" i="39"/>
  <c r="AF17" i="39"/>
  <c r="AE17" i="39"/>
  <c r="AC17" i="39"/>
  <c r="AA17" i="39"/>
  <c r="Z17" i="39"/>
  <c r="AB17" i="39" s="1"/>
  <c r="U17" i="39"/>
  <c r="T17" i="39"/>
  <c r="S17" i="39"/>
  <c r="AF16" i="39"/>
  <c r="AE16" i="39"/>
  <c r="AC16" i="39"/>
  <c r="AA16" i="39"/>
  <c r="Z16" i="39"/>
  <c r="AB16" i="39" s="1"/>
  <c r="U16" i="39"/>
  <c r="T16" i="39"/>
  <c r="S16" i="39"/>
  <c r="AF15" i="39"/>
  <c r="AE15" i="39"/>
  <c r="AC15" i="39"/>
  <c r="AA15" i="39"/>
  <c r="Z15" i="39" s="1"/>
  <c r="U15" i="39"/>
  <c r="T15" i="39"/>
  <c r="S15" i="39"/>
  <c r="AF14" i="39"/>
  <c r="AE14" i="39"/>
  <c r="AC14" i="39"/>
  <c r="AD14" i="39" s="1"/>
  <c r="AG14" i="39" s="1"/>
  <c r="AA14" i="39"/>
  <c r="Z14" i="39"/>
  <c r="AB14" i="39" s="1"/>
  <c r="U14" i="39"/>
  <c r="T14" i="39"/>
  <c r="S14" i="39"/>
  <c r="AF13" i="39"/>
  <c r="AE13" i="39"/>
  <c r="AC13" i="39"/>
  <c r="AA13" i="39"/>
  <c r="Z13" i="39" s="1"/>
  <c r="AB13" i="39" s="1"/>
  <c r="U13" i="39"/>
  <c r="T13" i="39"/>
  <c r="S13" i="39"/>
  <c r="AF12" i="39"/>
  <c r="AE12" i="39"/>
  <c r="AC12" i="39"/>
  <c r="AA12" i="39"/>
  <c r="Z12" i="39" s="1"/>
  <c r="AB12" i="39" s="1"/>
  <c r="U12" i="39"/>
  <c r="T12" i="39"/>
  <c r="S12" i="39"/>
  <c r="AF11" i="39"/>
  <c r="AE11" i="39"/>
  <c r="AC11" i="39"/>
  <c r="AA11" i="39"/>
  <c r="Z11" i="39" s="1"/>
  <c r="AB11" i="39" s="1"/>
  <c r="U11" i="39"/>
  <c r="T11" i="39"/>
  <c r="S11" i="39"/>
  <c r="AF10" i="39"/>
  <c r="AE10" i="39"/>
  <c r="AC10" i="39"/>
  <c r="AA10" i="39"/>
  <c r="Z10" i="39" s="1"/>
  <c r="AB10" i="39" s="1"/>
  <c r="U10" i="39"/>
  <c r="T10" i="39"/>
  <c r="S10" i="39"/>
  <c r="AF9" i="39"/>
  <c r="AE9" i="39"/>
  <c r="AC9" i="39"/>
  <c r="AA9" i="39"/>
  <c r="Z9" i="39"/>
  <c r="AB9" i="39" s="1"/>
  <c r="U9" i="39"/>
  <c r="T9" i="39"/>
  <c r="S9" i="39"/>
  <c r="AF8" i="39"/>
  <c r="AE8" i="39"/>
  <c r="AC8" i="39"/>
  <c r="AA8" i="39"/>
  <c r="Z8" i="39"/>
  <c r="AB8" i="39" s="1"/>
  <c r="U8" i="39"/>
  <c r="T8" i="39"/>
  <c r="S8" i="39"/>
  <c r="AF6" i="39"/>
  <c r="AE6" i="39"/>
  <c r="AC6" i="39"/>
  <c r="AB6" i="39"/>
  <c r="AA6" i="39"/>
  <c r="Z6" i="39" s="1"/>
  <c r="U6" i="39"/>
  <c r="T6" i="39"/>
  <c r="S6" i="39"/>
  <c r="AG61" i="38"/>
  <c r="AF61" i="38"/>
  <c r="AE61" i="38"/>
  <c r="AG60" i="38"/>
  <c r="AF60" i="38"/>
  <c r="AE60" i="38"/>
  <c r="AG59" i="38"/>
  <c r="AF59" i="38"/>
  <c r="AE59" i="38"/>
  <c r="AF57" i="38"/>
  <c r="AE57" i="38"/>
  <c r="AC57" i="38"/>
  <c r="AA57" i="38"/>
  <c r="Z57" i="38" s="1"/>
  <c r="U57" i="38"/>
  <c r="T57" i="38"/>
  <c r="S57" i="38"/>
  <c r="AF56" i="38"/>
  <c r="AE56" i="38"/>
  <c r="AC56" i="38"/>
  <c r="AA56" i="38"/>
  <c r="Z56" i="38" s="1"/>
  <c r="AB56" i="38" s="1"/>
  <c r="U56" i="38"/>
  <c r="T56" i="38"/>
  <c r="S56" i="38"/>
  <c r="AG53" i="38"/>
  <c r="AF53" i="38"/>
  <c r="AE53" i="38"/>
  <c r="AF52" i="38"/>
  <c r="AE52" i="38"/>
  <c r="AC52" i="38"/>
  <c r="AA52" i="38"/>
  <c r="Z52" i="38"/>
  <c r="AB52" i="38" s="1"/>
  <c r="U52" i="38"/>
  <c r="T52" i="38"/>
  <c r="S52" i="38"/>
  <c r="AF51" i="38"/>
  <c r="AE51" i="38"/>
  <c r="AC51" i="38"/>
  <c r="AA51" i="38"/>
  <c r="Z51" i="38"/>
  <c r="AD51" i="38" s="1"/>
  <c r="AG51" i="38" s="1"/>
  <c r="U51" i="38"/>
  <c r="T51" i="38"/>
  <c r="S51" i="38"/>
  <c r="AF50" i="38"/>
  <c r="AE50" i="38"/>
  <c r="AC50" i="38"/>
  <c r="AA50" i="38"/>
  <c r="Z50" i="38"/>
  <c r="AB50" i="38" s="1"/>
  <c r="U50" i="38"/>
  <c r="T50" i="38"/>
  <c r="S50" i="38"/>
  <c r="AF49" i="38"/>
  <c r="AE49" i="38"/>
  <c r="AC49" i="38"/>
  <c r="AA49" i="38"/>
  <c r="Z49" i="38" s="1"/>
  <c r="AB49" i="38" s="1"/>
  <c r="U49" i="38"/>
  <c r="T49" i="38"/>
  <c r="S49" i="38"/>
  <c r="AF48" i="38"/>
  <c r="AE48" i="38"/>
  <c r="AC48" i="38"/>
  <c r="AA48" i="38"/>
  <c r="Z48" i="38" s="1"/>
  <c r="AB48" i="38" s="1"/>
  <c r="U48" i="38"/>
  <c r="T48" i="38"/>
  <c r="S48" i="38"/>
  <c r="AF47" i="38"/>
  <c r="AE47" i="38"/>
  <c r="AC47" i="38"/>
  <c r="AA47" i="38"/>
  <c r="Z47" i="38" s="1"/>
  <c r="U47" i="38"/>
  <c r="T47" i="38"/>
  <c r="S47" i="38"/>
  <c r="AF46" i="38"/>
  <c r="AE46" i="38"/>
  <c r="AC46" i="38"/>
  <c r="AA46" i="38"/>
  <c r="Z46" i="38"/>
  <c r="AB46" i="38" s="1"/>
  <c r="U46" i="38"/>
  <c r="T46" i="38"/>
  <c r="S46" i="38"/>
  <c r="AF45" i="38"/>
  <c r="AE45" i="38"/>
  <c r="AC45" i="38"/>
  <c r="AA45" i="38"/>
  <c r="Z45" i="38" s="1"/>
  <c r="AB45" i="38" s="1"/>
  <c r="U45" i="38"/>
  <c r="T45" i="38"/>
  <c r="S45" i="38"/>
  <c r="AF44" i="38"/>
  <c r="AE44" i="38"/>
  <c r="AC44" i="38"/>
  <c r="AA44" i="38"/>
  <c r="Z44" i="38" s="1"/>
  <c r="AB44" i="38" s="1"/>
  <c r="U44" i="38"/>
  <c r="T44" i="38"/>
  <c r="S44" i="38"/>
  <c r="AF43" i="38"/>
  <c r="AE43" i="38"/>
  <c r="AC43" i="38"/>
  <c r="AA43" i="38"/>
  <c r="Z43" i="38"/>
  <c r="AB43" i="38" s="1"/>
  <c r="U43" i="38"/>
  <c r="T43" i="38"/>
  <c r="S43" i="38"/>
  <c r="AF42" i="38"/>
  <c r="AE42" i="38"/>
  <c r="AC42" i="38"/>
  <c r="AA42" i="38"/>
  <c r="Z42" i="38"/>
  <c r="AB42" i="38" s="1"/>
  <c r="U42" i="38"/>
  <c r="T42" i="38"/>
  <c r="S42" i="38"/>
  <c r="AF41" i="38"/>
  <c r="AE41" i="38"/>
  <c r="AC41" i="38"/>
  <c r="AA41" i="38"/>
  <c r="Z41" i="38"/>
  <c r="AB41" i="38" s="1"/>
  <c r="U41" i="38"/>
  <c r="T41" i="38"/>
  <c r="S41" i="38"/>
  <c r="AF40" i="38"/>
  <c r="AE40" i="38"/>
  <c r="AC40" i="38"/>
  <c r="AA40" i="38"/>
  <c r="Z40" i="38"/>
  <c r="AB40" i="38" s="1"/>
  <c r="U40" i="38"/>
  <c r="T40" i="38"/>
  <c r="S40" i="38"/>
  <c r="AF39" i="38"/>
  <c r="AE39" i="38"/>
  <c r="AC39" i="38"/>
  <c r="AA39" i="38"/>
  <c r="Z39" i="38"/>
  <c r="AD39" i="38" s="1"/>
  <c r="AG39" i="38" s="1"/>
  <c r="U39" i="38"/>
  <c r="T39" i="38"/>
  <c r="S39" i="38"/>
  <c r="AF38" i="38"/>
  <c r="AE38" i="38"/>
  <c r="AC38" i="38"/>
  <c r="AA38" i="38"/>
  <c r="Z38" i="38"/>
  <c r="AB38" i="38" s="1"/>
  <c r="U38" i="38"/>
  <c r="T38" i="38"/>
  <c r="S38" i="38"/>
  <c r="AF37" i="38"/>
  <c r="AE37" i="38"/>
  <c r="AC37" i="38"/>
  <c r="AA37" i="38"/>
  <c r="Z37" i="38" s="1"/>
  <c r="AB37" i="38" s="1"/>
  <c r="U37" i="38"/>
  <c r="T37" i="38"/>
  <c r="S37" i="38"/>
  <c r="AF36" i="38"/>
  <c r="AE36" i="38"/>
  <c r="AC36" i="38"/>
  <c r="AA36" i="38"/>
  <c r="Z36" i="38" s="1"/>
  <c r="AB36" i="38" s="1"/>
  <c r="U36" i="38"/>
  <c r="T36" i="38"/>
  <c r="S36" i="38"/>
  <c r="AF35" i="38"/>
  <c r="AE35" i="38"/>
  <c r="AC35" i="38"/>
  <c r="AA35" i="38"/>
  <c r="Z35" i="38" s="1"/>
  <c r="U35" i="38"/>
  <c r="T35" i="38"/>
  <c r="S35" i="38"/>
  <c r="AF34" i="38"/>
  <c r="AE34" i="38"/>
  <c r="AC34" i="38"/>
  <c r="AA34" i="38"/>
  <c r="Z34" i="38" s="1"/>
  <c r="AB34" i="38" s="1"/>
  <c r="U34" i="38"/>
  <c r="T34" i="38"/>
  <c r="S34" i="38"/>
  <c r="AF33" i="38"/>
  <c r="AE33" i="38"/>
  <c r="AC33" i="38"/>
  <c r="AA33" i="38"/>
  <c r="Z33" i="38"/>
  <c r="AB33" i="38" s="1"/>
  <c r="U33" i="38"/>
  <c r="T33" i="38"/>
  <c r="S33" i="38"/>
  <c r="AF32" i="38"/>
  <c r="AE32" i="38"/>
  <c r="AC32" i="38"/>
  <c r="AA32" i="38"/>
  <c r="Z32" i="38" s="1"/>
  <c r="AB32" i="38" s="1"/>
  <c r="U32" i="38"/>
  <c r="T32" i="38"/>
  <c r="S32" i="38"/>
  <c r="AF31" i="38"/>
  <c r="AE31" i="38"/>
  <c r="AC31" i="38"/>
  <c r="AA31" i="38"/>
  <c r="Z31" i="38" s="1"/>
  <c r="AB31" i="38" s="1"/>
  <c r="U31" i="38"/>
  <c r="T31" i="38"/>
  <c r="S31" i="38"/>
  <c r="AF30" i="38"/>
  <c r="AE30" i="38"/>
  <c r="AC30" i="38"/>
  <c r="AA30" i="38"/>
  <c r="Z30" i="38"/>
  <c r="AB30" i="38" s="1"/>
  <c r="U30" i="38"/>
  <c r="T30" i="38"/>
  <c r="S30" i="38"/>
  <c r="AF29" i="38"/>
  <c r="AE29" i="38"/>
  <c r="AC29" i="38"/>
  <c r="AA29" i="38"/>
  <c r="Z29" i="38"/>
  <c r="AB29" i="38" s="1"/>
  <c r="U29" i="38"/>
  <c r="T29" i="38"/>
  <c r="S29" i="38"/>
  <c r="AF28" i="38"/>
  <c r="AE28" i="38"/>
  <c r="AC28" i="38"/>
  <c r="AA28" i="38"/>
  <c r="Z28" i="38"/>
  <c r="U28" i="38"/>
  <c r="T28" i="38"/>
  <c r="S28" i="38"/>
  <c r="AF27" i="38"/>
  <c r="AE27" i="38"/>
  <c r="AC27" i="38"/>
  <c r="AA27" i="38"/>
  <c r="Z27" i="38"/>
  <c r="AD27" i="38" s="1"/>
  <c r="AG27" i="38" s="1"/>
  <c r="U27" i="38"/>
  <c r="T27" i="38"/>
  <c r="S27" i="38"/>
  <c r="AF26" i="38"/>
  <c r="AE26" i="38"/>
  <c r="AC26" i="38"/>
  <c r="AA26" i="38"/>
  <c r="Z26" i="38"/>
  <c r="AB26" i="38" s="1"/>
  <c r="U26" i="38"/>
  <c r="T26" i="38"/>
  <c r="S26" i="38"/>
  <c r="AF25" i="38"/>
  <c r="AE25" i="38"/>
  <c r="AC25" i="38"/>
  <c r="AA25" i="38"/>
  <c r="Z25" i="38" s="1"/>
  <c r="AB25" i="38" s="1"/>
  <c r="U25" i="38"/>
  <c r="T25" i="38"/>
  <c r="S25" i="38"/>
  <c r="AF24" i="38"/>
  <c r="AE24" i="38"/>
  <c r="AC24" i="38"/>
  <c r="AA24" i="38"/>
  <c r="Z24" i="38" s="1"/>
  <c r="AB24" i="38" s="1"/>
  <c r="U24" i="38"/>
  <c r="T24" i="38"/>
  <c r="S24" i="38"/>
  <c r="AF23" i="38"/>
  <c r="AE23" i="38"/>
  <c r="AC23" i="38"/>
  <c r="AA23" i="38"/>
  <c r="Z23" i="38" s="1"/>
  <c r="U23" i="38"/>
  <c r="T23" i="38"/>
  <c r="S23" i="38"/>
  <c r="AF22" i="38"/>
  <c r="AE22" i="38"/>
  <c r="AC22" i="38"/>
  <c r="AA22" i="38"/>
  <c r="Z22" i="38"/>
  <c r="AB22" i="38" s="1"/>
  <c r="U22" i="38"/>
  <c r="T22" i="38"/>
  <c r="S22" i="38"/>
  <c r="AF21" i="38"/>
  <c r="AE21" i="38"/>
  <c r="AC21" i="38"/>
  <c r="AA21" i="38"/>
  <c r="Z21" i="38"/>
  <c r="AB21" i="38" s="1"/>
  <c r="U21" i="38"/>
  <c r="T21" i="38"/>
  <c r="S21" i="38"/>
  <c r="AF20" i="38"/>
  <c r="AE20" i="38"/>
  <c r="AC20" i="38"/>
  <c r="AA20" i="38"/>
  <c r="Z20" i="38" s="1"/>
  <c r="AB20" i="38" s="1"/>
  <c r="U20" i="38"/>
  <c r="T20" i="38"/>
  <c r="S20" i="38"/>
  <c r="AF19" i="38"/>
  <c r="AE19" i="38"/>
  <c r="AC19" i="38"/>
  <c r="AA19" i="38"/>
  <c r="Z19" i="38"/>
  <c r="AB19" i="38" s="1"/>
  <c r="U19" i="38"/>
  <c r="T19" i="38"/>
  <c r="S19" i="38"/>
  <c r="AF18" i="38"/>
  <c r="AE18" i="38"/>
  <c r="AC18" i="38"/>
  <c r="AA18" i="38"/>
  <c r="Z18" i="38"/>
  <c r="AB18" i="38" s="1"/>
  <c r="U18" i="38"/>
  <c r="T18" i="38"/>
  <c r="S18" i="38"/>
  <c r="AF17" i="38"/>
  <c r="AE17" i="38"/>
  <c r="AC17" i="38"/>
  <c r="AA17" i="38"/>
  <c r="Z17" i="38" s="1"/>
  <c r="AB17" i="38" s="1"/>
  <c r="U17" i="38"/>
  <c r="T17" i="38"/>
  <c r="S17" i="38"/>
  <c r="AF16" i="38"/>
  <c r="AE16" i="38"/>
  <c r="AC16" i="38"/>
  <c r="AA16" i="38"/>
  <c r="Z16" i="38"/>
  <c r="AB16" i="38" s="1"/>
  <c r="U16" i="38"/>
  <c r="T16" i="38"/>
  <c r="S16" i="38"/>
  <c r="AF15" i="38"/>
  <c r="AE15" i="38"/>
  <c r="AC15" i="38"/>
  <c r="AA15" i="38"/>
  <c r="Z15" i="38" s="1"/>
  <c r="AD15" i="38" s="1"/>
  <c r="AG15" i="38" s="1"/>
  <c r="U15" i="38"/>
  <c r="T15" i="38"/>
  <c r="S15" i="38"/>
  <c r="AF14" i="38"/>
  <c r="AE14" i="38"/>
  <c r="AC14" i="38"/>
  <c r="AA14" i="38"/>
  <c r="Z14" i="38"/>
  <c r="AB14" i="38" s="1"/>
  <c r="U14" i="38"/>
  <c r="T14" i="38"/>
  <c r="S14" i="38"/>
  <c r="AF13" i="38"/>
  <c r="AE13" i="38"/>
  <c r="AC13" i="38"/>
  <c r="AA13" i="38"/>
  <c r="Z13" i="38" s="1"/>
  <c r="AB13" i="38" s="1"/>
  <c r="U13" i="38"/>
  <c r="T13" i="38"/>
  <c r="S13" i="38"/>
  <c r="AF12" i="38"/>
  <c r="AE12" i="38"/>
  <c r="AC12" i="38"/>
  <c r="AA12" i="38"/>
  <c r="Z12" i="38" s="1"/>
  <c r="AB12" i="38" s="1"/>
  <c r="U12" i="38"/>
  <c r="T12" i="38"/>
  <c r="S12" i="38"/>
  <c r="AF11" i="38"/>
  <c r="AE11" i="38"/>
  <c r="AC11" i="38"/>
  <c r="AA11" i="38"/>
  <c r="Z11" i="38" s="1"/>
  <c r="U11" i="38"/>
  <c r="T11" i="38"/>
  <c r="S11" i="38"/>
  <c r="AF10" i="38"/>
  <c r="AE10" i="38"/>
  <c r="AC10" i="38"/>
  <c r="AA10" i="38"/>
  <c r="Z10" i="38"/>
  <c r="AB10" i="38" s="1"/>
  <c r="U10" i="38"/>
  <c r="T10" i="38"/>
  <c r="S10" i="38"/>
  <c r="AF9" i="38"/>
  <c r="AE9" i="38"/>
  <c r="AC9" i="38"/>
  <c r="AA9" i="38"/>
  <c r="Z9" i="38"/>
  <c r="AB9" i="38" s="1"/>
  <c r="U9" i="38"/>
  <c r="T9" i="38"/>
  <c r="S9" i="38"/>
  <c r="AF8" i="38"/>
  <c r="AE8" i="38"/>
  <c r="AC8" i="38"/>
  <c r="AA8" i="38"/>
  <c r="Z8" i="38" s="1"/>
  <c r="AB8" i="38" s="1"/>
  <c r="U8" i="38"/>
  <c r="T8" i="38"/>
  <c r="S8" i="38"/>
  <c r="AF6" i="38"/>
  <c r="AE6" i="38"/>
  <c r="AC6" i="38"/>
  <c r="AB6" i="38"/>
  <c r="AA6" i="38"/>
  <c r="Z6" i="38" s="1"/>
  <c r="U6" i="38"/>
  <c r="T6" i="38"/>
  <c r="S6" i="38"/>
  <c r="AG61" i="37"/>
  <c r="AF61" i="37"/>
  <c r="AE61" i="37"/>
  <c r="AG60" i="37"/>
  <c r="AF60" i="37"/>
  <c r="AE60" i="37"/>
  <c r="AG59" i="37"/>
  <c r="AF59" i="37"/>
  <c r="AE59" i="37"/>
  <c r="AF57" i="37"/>
  <c r="AE57" i="37"/>
  <c r="AC57" i="37"/>
  <c r="AA57" i="37"/>
  <c r="Z57" i="37" s="1"/>
  <c r="U57" i="37"/>
  <c r="T57" i="37"/>
  <c r="S57" i="37"/>
  <c r="AF56" i="37"/>
  <c r="AE56" i="37"/>
  <c r="AC56" i="37"/>
  <c r="AA56" i="37"/>
  <c r="Z56" i="37"/>
  <c r="AB56" i="37" s="1"/>
  <c r="U56" i="37"/>
  <c r="T56" i="37"/>
  <c r="S56" i="37"/>
  <c r="AG53" i="37"/>
  <c r="AF53" i="37"/>
  <c r="AE53" i="37"/>
  <c r="AF52" i="37"/>
  <c r="AE52" i="37"/>
  <c r="AC52" i="37"/>
  <c r="AA52" i="37"/>
  <c r="Z52" i="37" s="1"/>
  <c r="AB52" i="37" s="1"/>
  <c r="U52" i="37"/>
  <c r="T52" i="37"/>
  <c r="S52" i="37"/>
  <c r="AF51" i="37"/>
  <c r="AE51" i="37"/>
  <c r="AC51" i="37"/>
  <c r="AA51" i="37"/>
  <c r="Z51" i="37" s="1"/>
  <c r="U51" i="37"/>
  <c r="T51" i="37"/>
  <c r="S51" i="37"/>
  <c r="AF50" i="37"/>
  <c r="AE50" i="37"/>
  <c r="AC50" i="37"/>
  <c r="AA50" i="37"/>
  <c r="Z50" i="37"/>
  <c r="AB50" i="37" s="1"/>
  <c r="U50" i="37"/>
  <c r="T50" i="37"/>
  <c r="S50" i="37"/>
  <c r="AF49" i="37"/>
  <c r="AE49" i="37"/>
  <c r="AC49" i="37"/>
  <c r="AA49" i="37"/>
  <c r="Z49" i="37" s="1"/>
  <c r="AB49" i="37" s="1"/>
  <c r="U49" i="37"/>
  <c r="T49" i="37"/>
  <c r="S49" i="37"/>
  <c r="AF48" i="37"/>
  <c r="AE48" i="37"/>
  <c r="AC48" i="37"/>
  <c r="AA48" i="37"/>
  <c r="Z48" i="37" s="1"/>
  <c r="AD48" i="37" s="1"/>
  <c r="AG48" i="37" s="1"/>
  <c r="U48" i="37"/>
  <c r="T48" i="37"/>
  <c r="S48" i="37"/>
  <c r="AF47" i="37"/>
  <c r="AE47" i="37"/>
  <c r="AC47" i="37"/>
  <c r="AA47" i="37"/>
  <c r="Z47" i="37" s="1"/>
  <c r="AB47" i="37" s="1"/>
  <c r="U47" i="37"/>
  <c r="T47" i="37"/>
  <c r="S47" i="37"/>
  <c r="AF46" i="37"/>
  <c r="AE46" i="37"/>
  <c r="AC46" i="37"/>
  <c r="AA46" i="37"/>
  <c r="Z46" i="37" s="1"/>
  <c r="AB46" i="37" s="1"/>
  <c r="U46" i="37"/>
  <c r="T46" i="37"/>
  <c r="S46" i="37"/>
  <c r="AF45" i="37"/>
  <c r="AE45" i="37"/>
  <c r="AC45" i="37"/>
  <c r="AA45" i="37"/>
  <c r="Z45" i="37" s="1"/>
  <c r="AB45" i="37" s="1"/>
  <c r="U45" i="37"/>
  <c r="T45" i="37"/>
  <c r="S45" i="37"/>
  <c r="AF44" i="37"/>
  <c r="AE44" i="37"/>
  <c r="AC44" i="37"/>
  <c r="AA44" i="37"/>
  <c r="Z44" i="37" s="1"/>
  <c r="AB44" i="37" s="1"/>
  <c r="U44" i="37"/>
  <c r="T44" i="37"/>
  <c r="S44" i="37"/>
  <c r="AF43" i="37"/>
  <c r="AE43" i="37"/>
  <c r="AC43" i="37"/>
  <c r="AA43" i="37"/>
  <c r="Z43" i="37" s="1"/>
  <c r="AB43" i="37" s="1"/>
  <c r="U43" i="37"/>
  <c r="T43" i="37"/>
  <c r="S43" i="37"/>
  <c r="AF42" i="37"/>
  <c r="AE42" i="37"/>
  <c r="AC42" i="37"/>
  <c r="AA42" i="37"/>
  <c r="Z42" i="37"/>
  <c r="AB42" i="37" s="1"/>
  <c r="U42" i="37"/>
  <c r="T42" i="37"/>
  <c r="S42" i="37"/>
  <c r="AF41" i="37"/>
  <c r="AE41" i="37"/>
  <c r="AC41" i="37"/>
  <c r="AA41" i="37"/>
  <c r="Z41" i="37" s="1"/>
  <c r="AB41" i="37" s="1"/>
  <c r="U41" i="37"/>
  <c r="T41" i="37"/>
  <c r="S41" i="37"/>
  <c r="AF40" i="37"/>
  <c r="AE40" i="37"/>
  <c r="AC40" i="37"/>
  <c r="AA40" i="37"/>
  <c r="Z40" i="37" s="1"/>
  <c r="U40" i="37"/>
  <c r="T40" i="37"/>
  <c r="S40" i="37"/>
  <c r="AF39" i="37"/>
  <c r="AE39" i="37"/>
  <c r="AC39" i="37"/>
  <c r="AA39" i="37"/>
  <c r="Z39" i="37"/>
  <c r="AB39" i="37" s="1"/>
  <c r="U39" i="37"/>
  <c r="T39" i="37"/>
  <c r="S39" i="37"/>
  <c r="AF38" i="37"/>
  <c r="AE38" i="37"/>
  <c r="AC38" i="37"/>
  <c r="AA38" i="37"/>
  <c r="Z38" i="37" s="1"/>
  <c r="U38" i="37"/>
  <c r="T38" i="37"/>
  <c r="S38" i="37"/>
  <c r="AF37" i="37"/>
  <c r="AE37" i="37"/>
  <c r="AC37" i="37"/>
  <c r="AA37" i="37"/>
  <c r="Z37" i="37" s="1"/>
  <c r="AB37" i="37" s="1"/>
  <c r="U37" i="37"/>
  <c r="T37" i="37"/>
  <c r="S37" i="37"/>
  <c r="AF36" i="37"/>
  <c r="AE36" i="37"/>
  <c r="AC36" i="37"/>
  <c r="AA36" i="37"/>
  <c r="Z36" i="37" s="1"/>
  <c r="AB36" i="37" s="1"/>
  <c r="U36" i="37"/>
  <c r="T36" i="37"/>
  <c r="S36" i="37"/>
  <c r="AF35" i="37"/>
  <c r="AE35" i="37"/>
  <c r="AC35" i="37"/>
  <c r="AA35" i="37"/>
  <c r="Z35" i="37" s="1"/>
  <c r="AB35" i="37" s="1"/>
  <c r="U35" i="37"/>
  <c r="T35" i="37"/>
  <c r="S35" i="37"/>
  <c r="AF34" i="37"/>
  <c r="AE34" i="37"/>
  <c r="AC34" i="37"/>
  <c r="AA34" i="37"/>
  <c r="Z34" i="37"/>
  <c r="AB34" i="37" s="1"/>
  <c r="U34" i="37"/>
  <c r="T34" i="37"/>
  <c r="S34" i="37"/>
  <c r="AF33" i="37"/>
  <c r="AE33" i="37"/>
  <c r="AC33" i="37"/>
  <c r="AA33" i="37"/>
  <c r="Z33" i="37" s="1"/>
  <c r="AB33" i="37" s="1"/>
  <c r="U33" i="37"/>
  <c r="T33" i="37"/>
  <c r="S33" i="37"/>
  <c r="AF32" i="37"/>
  <c r="AE32" i="37"/>
  <c r="AC32" i="37"/>
  <c r="AA32" i="37"/>
  <c r="Z32" i="37" s="1"/>
  <c r="AB32" i="37" s="1"/>
  <c r="U32" i="37"/>
  <c r="T32" i="37"/>
  <c r="S32" i="37"/>
  <c r="AF31" i="37"/>
  <c r="AE31" i="37"/>
  <c r="AC31" i="37"/>
  <c r="AA31" i="37"/>
  <c r="Z31" i="37"/>
  <c r="AB31" i="37" s="1"/>
  <c r="U31" i="37"/>
  <c r="T31" i="37"/>
  <c r="S31" i="37"/>
  <c r="AF30" i="37"/>
  <c r="AE30" i="37"/>
  <c r="AC30" i="37"/>
  <c r="AA30" i="37"/>
  <c r="Z30" i="37" s="1"/>
  <c r="AB30" i="37" s="1"/>
  <c r="U30" i="37"/>
  <c r="T30" i="37"/>
  <c r="S30" i="37"/>
  <c r="AF29" i="37"/>
  <c r="AE29" i="37"/>
  <c r="AC29" i="37"/>
  <c r="AA29" i="37"/>
  <c r="Z29" i="37" s="1"/>
  <c r="AB29" i="37" s="1"/>
  <c r="U29" i="37"/>
  <c r="T29" i="37"/>
  <c r="S29" i="37"/>
  <c r="AF28" i="37"/>
  <c r="AE28" i="37"/>
  <c r="AC28" i="37"/>
  <c r="AA28" i="37"/>
  <c r="Z28" i="37"/>
  <c r="U28" i="37"/>
  <c r="T28" i="37"/>
  <c r="S28" i="37"/>
  <c r="AF27" i="37"/>
  <c r="AE27" i="37"/>
  <c r="AC27" i="37"/>
  <c r="AA27" i="37"/>
  <c r="Z27" i="37" s="1"/>
  <c r="AB27" i="37" s="1"/>
  <c r="U27" i="37"/>
  <c r="T27" i="37"/>
  <c r="S27" i="37"/>
  <c r="AF26" i="37"/>
  <c r="AE26" i="37"/>
  <c r="AC26" i="37"/>
  <c r="AA26" i="37"/>
  <c r="Z26" i="37"/>
  <c r="AB26" i="37" s="1"/>
  <c r="U26" i="37"/>
  <c r="T26" i="37"/>
  <c r="S26" i="37"/>
  <c r="AF25" i="37"/>
  <c r="AE25" i="37"/>
  <c r="AC25" i="37"/>
  <c r="AA25" i="37"/>
  <c r="Z25" i="37" s="1"/>
  <c r="AB25" i="37" s="1"/>
  <c r="U25" i="37"/>
  <c r="T25" i="37"/>
  <c r="S25" i="37"/>
  <c r="AF24" i="37"/>
  <c r="AE24" i="37"/>
  <c r="AC24" i="37"/>
  <c r="AA24" i="37"/>
  <c r="Z24" i="37" s="1"/>
  <c r="AB24" i="37" s="1"/>
  <c r="U24" i="37"/>
  <c r="T24" i="37"/>
  <c r="S24" i="37"/>
  <c r="AF23" i="37"/>
  <c r="AE23" i="37"/>
  <c r="AC23" i="37"/>
  <c r="AA23" i="37"/>
  <c r="Z23" i="37" s="1"/>
  <c r="AB23" i="37" s="1"/>
  <c r="U23" i="37"/>
  <c r="T23" i="37"/>
  <c r="S23" i="37"/>
  <c r="AF22" i="37"/>
  <c r="AE22" i="37"/>
  <c r="AC22" i="37"/>
  <c r="AA22" i="37"/>
  <c r="Z22" i="37"/>
  <c r="AB22" i="37" s="1"/>
  <c r="U22" i="37"/>
  <c r="T22" i="37"/>
  <c r="S22" i="37"/>
  <c r="AF21" i="37"/>
  <c r="AE21" i="37"/>
  <c r="AC21" i="37"/>
  <c r="AA21" i="37"/>
  <c r="Z21" i="37" s="1"/>
  <c r="AB21" i="37" s="1"/>
  <c r="U21" i="37"/>
  <c r="T21" i="37"/>
  <c r="S21" i="37"/>
  <c r="AF20" i="37"/>
  <c r="AE20" i="37"/>
  <c r="AC20" i="37"/>
  <c r="AA20" i="37"/>
  <c r="Z20" i="37" s="1"/>
  <c r="AB20" i="37" s="1"/>
  <c r="U20" i="37"/>
  <c r="T20" i="37"/>
  <c r="S20" i="37"/>
  <c r="AF19" i="37"/>
  <c r="AE19" i="37"/>
  <c r="AC19" i="37"/>
  <c r="AA19" i="37"/>
  <c r="Z19" i="37" s="1"/>
  <c r="AB19" i="37" s="1"/>
  <c r="U19" i="37"/>
  <c r="T19" i="37"/>
  <c r="S19" i="37"/>
  <c r="AF18" i="37"/>
  <c r="AE18" i="37"/>
  <c r="AC18" i="37"/>
  <c r="AA18" i="37"/>
  <c r="Z18" i="37" s="1"/>
  <c r="AB18" i="37" s="1"/>
  <c r="U18" i="37"/>
  <c r="T18" i="37"/>
  <c r="S18" i="37"/>
  <c r="AF17" i="37"/>
  <c r="AE17" i="37"/>
  <c r="AC17" i="37"/>
  <c r="AA17" i="37"/>
  <c r="Z17" i="37"/>
  <c r="AB17" i="37" s="1"/>
  <c r="U17" i="37"/>
  <c r="T17" i="37"/>
  <c r="S17" i="37"/>
  <c r="AF16" i="37"/>
  <c r="AE16" i="37"/>
  <c r="AC16" i="37"/>
  <c r="AA16" i="37"/>
  <c r="Z16" i="37" s="1"/>
  <c r="AD16" i="37" s="1"/>
  <c r="AG16" i="37" s="1"/>
  <c r="U16" i="37"/>
  <c r="T16" i="37"/>
  <c r="S16" i="37"/>
  <c r="AF15" i="37"/>
  <c r="AE15" i="37"/>
  <c r="AC15" i="37"/>
  <c r="AA15" i="37"/>
  <c r="Z15" i="37"/>
  <c r="AB15" i="37" s="1"/>
  <c r="U15" i="37"/>
  <c r="T15" i="37"/>
  <c r="S15" i="37"/>
  <c r="AF14" i="37"/>
  <c r="AE14" i="37"/>
  <c r="AC14" i="37"/>
  <c r="AA14" i="37"/>
  <c r="Z14" i="37"/>
  <c r="AB14" i="37" s="1"/>
  <c r="U14" i="37"/>
  <c r="T14" i="37"/>
  <c r="S14" i="37"/>
  <c r="AF13" i="37"/>
  <c r="AE13" i="37"/>
  <c r="AC13" i="37"/>
  <c r="AA13" i="37"/>
  <c r="Z13" i="37" s="1"/>
  <c r="AB13" i="37" s="1"/>
  <c r="U13" i="37"/>
  <c r="T13" i="37"/>
  <c r="S13" i="37"/>
  <c r="AF12" i="37"/>
  <c r="AE12" i="37"/>
  <c r="AC12" i="37"/>
  <c r="AA12" i="37"/>
  <c r="Z12" i="37" s="1"/>
  <c r="AB12" i="37" s="1"/>
  <c r="U12" i="37"/>
  <c r="T12" i="37"/>
  <c r="S12" i="37"/>
  <c r="AF11" i="37"/>
  <c r="AE11" i="37"/>
  <c r="AC11" i="37"/>
  <c r="AA11" i="37"/>
  <c r="Z11" i="37" s="1"/>
  <c r="AB11" i="37" s="1"/>
  <c r="U11" i="37"/>
  <c r="T11" i="37"/>
  <c r="S11" i="37"/>
  <c r="AF10" i="37"/>
  <c r="AE10" i="37"/>
  <c r="AC10" i="37"/>
  <c r="AA10" i="37"/>
  <c r="Z10" i="37" s="1"/>
  <c r="AB10" i="37" s="1"/>
  <c r="U10" i="37"/>
  <c r="T10" i="37"/>
  <c r="S10" i="37"/>
  <c r="AF9" i="37"/>
  <c r="AE9" i="37"/>
  <c r="AC9" i="37"/>
  <c r="AA9" i="37"/>
  <c r="Z9" i="37" s="1"/>
  <c r="AB9" i="37" s="1"/>
  <c r="U9" i="37"/>
  <c r="T9" i="37"/>
  <c r="S9" i="37"/>
  <c r="AF8" i="37"/>
  <c r="AE8" i="37"/>
  <c r="AC8" i="37"/>
  <c r="AA8" i="37"/>
  <c r="Z8" i="37"/>
  <c r="AB8" i="37" s="1"/>
  <c r="U8" i="37"/>
  <c r="T8" i="37"/>
  <c r="S8" i="37"/>
  <c r="AF6" i="37"/>
  <c r="AE6" i="37"/>
  <c r="AC6" i="37"/>
  <c r="AB6" i="37"/>
  <c r="AA6" i="37"/>
  <c r="Z6" i="37" s="1"/>
  <c r="U6" i="37"/>
  <c r="T6" i="37"/>
  <c r="S6" i="37"/>
  <c r="T25" i="30"/>
  <c r="U25" i="30"/>
  <c r="S25" i="30"/>
  <c r="AG61" i="30"/>
  <c r="AG60" i="30"/>
  <c r="AG59" i="30"/>
  <c r="AG53" i="30"/>
  <c r="AD56" i="42" l="1"/>
  <c r="AG56" i="42" s="1"/>
  <c r="AD38" i="42"/>
  <c r="AG38" i="42" s="1"/>
  <c r="AD33" i="42"/>
  <c r="AG33" i="42" s="1"/>
  <c r="AD56" i="41"/>
  <c r="AG56" i="41" s="1"/>
  <c r="AD6" i="41"/>
  <c r="AD56" i="40"/>
  <c r="AG56" i="40" s="1"/>
  <c r="AD6" i="40"/>
  <c r="AG6" i="40" s="1"/>
  <c r="AD57" i="39"/>
  <c r="AG57" i="39" s="1"/>
  <c r="AD56" i="39"/>
  <c r="AG56" i="39" s="1"/>
  <c r="AD33" i="39"/>
  <c r="AG33" i="39" s="1"/>
  <c r="AD28" i="38"/>
  <c r="AG28" i="38" s="1"/>
  <c r="AD50" i="42"/>
  <c r="AG50" i="42" s="1"/>
  <c r="AD9" i="42"/>
  <c r="AG9" i="42" s="1"/>
  <c r="AD44" i="42"/>
  <c r="AG44" i="42" s="1"/>
  <c r="AD32" i="42"/>
  <c r="AG32" i="42" s="1"/>
  <c r="AD37" i="42"/>
  <c r="AG37" i="42" s="1"/>
  <c r="AD43" i="42"/>
  <c r="AG43" i="42" s="1"/>
  <c r="AD46" i="42"/>
  <c r="AG46" i="42" s="1"/>
  <c r="AD34" i="42"/>
  <c r="AG34" i="42" s="1"/>
  <c r="AD13" i="42"/>
  <c r="AG13" i="42" s="1"/>
  <c r="AD16" i="42"/>
  <c r="AG16" i="42" s="1"/>
  <c r="AD22" i="42"/>
  <c r="AG22" i="42" s="1"/>
  <c r="AD6" i="42"/>
  <c r="AG6" i="42" s="1"/>
  <c r="AD10" i="42"/>
  <c r="AG10" i="42" s="1"/>
  <c r="AD30" i="42"/>
  <c r="AG30" i="42" s="1"/>
  <c r="AD41" i="42"/>
  <c r="AG41" i="42" s="1"/>
  <c r="AD20" i="42"/>
  <c r="AG20" i="42" s="1"/>
  <c r="AD8" i="42"/>
  <c r="AG8" i="42" s="1"/>
  <c r="AD49" i="42"/>
  <c r="AG49" i="42" s="1"/>
  <c r="AD40" i="42"/>
  <c r="AG40" i="42" s="1"/>
  <c r="AD28" i="42"/>
  <c r="AG28" i="42" s="1"/>
  <c r="AD19" i="42"/>
  <c r="AG19" i="42" s="1"/>
  <c r="AD24" i="42"/>
  <c r="AG24" i="42" s="1"/>
  <c r="AD45" i="42"/>
  <c r="AG45" i="42" s="1"/>
  <c r="AD21" i="42"/>
  <c r="AG21" i="42" s="1"/>
  <c r="AD29" i="42"/>
  <c r="AG29" i="42" s="1"/>
  <c r="AD17" i="42"/>
  <c r="AG17" i="42" s="1"/>
  <c r="AD52" i="42"/>
  <c r="AG52" i="42" s="1"/>
  <c r="AD25" i="42"/>
  <c r="AG25" i="42" s="1"/>
  <c r="AD31" i="42"/>
  <c r="AG31" i="42" s="1"/>
  <c r="AD47" i="42"/>
  <c r="AG47" i="42" s="1"/>
  <c r="AD23" i="42"/>
  <c r="AG23" i="42" s="1"/>
  <c r="AD11" i="42"/>
  <c r="AG11" i="42" s="1"/>
  <c r="AD35" i="42"/>
  <c r="AG35" i="42" s="1"/>
  <c r="AD48" i="42"/>
  <c r="AG48" i="42" s="1"/>
  <c r="AD51" i="42"/>
  <c r="AG51" i="42" s="1"/>
  <c r="AB51" i="42"/>
  <c r="AD36" i="42"/>
  <c r="AG36" i="42" s="1"/>
  <c r="AD39" i="42"/>
  <c r="AG39" i="42" s="1"/>
  <c r="AB39" i="42"/>
  <c r="AD27" i="42"/>
  <c r="AG27" i="42" s="1"/>
  <c r="AB27" i="42"/>
  <c r="AD12" i="42"/>
  <c r="AG12" i="42" s="1"/>
  <c r="AD15" i="42"/>
  <c r="AG15" i="42" s="1"/>
  <c r="AB15" i="42"/>
  <c r="AD57" i="42"/>
  <c r="AG57" i="42" s="1"/>
  <c r="AB57" i="42"/>
  <c r="AB18" i="42"/>
  <c r="AB30" i="42"/>
  <c r="AB42" i="42"/>
  <c r="AB50" i="41"/>
  <c r="AD50" i="41"/>
  <c r="AG50" i="41" s="1"/>
  <c r="AD13" i="41"/>
  <c r="AG13" i="41" s="1"/>
  <c r="AD57" i="41"/>
  <c r="AG57" i="41" s="1"/>
  <c r="AD16" i="41"/>
  <c r="AG16" i="41" s="1"/>
  <c r="AD22" i="41"/>
  <c r="AG22" i="41" s="1"/>
  <c r="AD31" i="41"/>
  <c r="AG31" i="41" s="1"/>
  <c r="AD34" i="41"/>
  <c r="AG34" i="41" s="1"/>
  <c r="AD43" i="41"/>
  <c r="AG43" i="41" s="1"/>
  <c r="AD46" i="41"/>
  <c r="AG46" i="41" s="1"/>
  <c r="AD15" i="41"/>
  <c r="AG15" i="41" s="1"/>
  <c r="AD33" i="41"/>
  <c r="AG33" i="41" s="1"/>
  <c r="AD39" i="41"/>
  <c r="AG39" i="41" s="1"/>
  <c r="AD45" i="41"/>
  <c r="AG45" i="41" s="1"/>
  <c r="AD48" i="41"/>
  <c r="AG48" i="41" s="1"/>
  <c r="AD17" i="41"/>
  <c r="AG17" i="41" s="1"/>
  <c r="AD20" i="41"/>
  <c r="AG20" i="41" s="1"/>
  <c r="AD35" i="41"/>
  <c r="AG35" i="41" s="1"/>
  <c r="AD10" i="41"/>
  <c r="AG10" i="41" s="1"/>
  <c r="AD19" i="41"/>
  <c r="AG19" i="41" s="1"/>
  <c r="AD25" i="41"/>
  <c r="AG25" i="41" s="1"/>
  <c r="AD28" i="41"/>
  <c r="AG28" i="41" s="1"/>
  <c r="AD37" i="41"/>
  <c r="AG37" i="41" s="1"/>
  <c r="AD40" i="41"/>
  <c r="AG40" i="41" s="1"/>
  <c r="AD49" i="41"/>
  <c r="AG49" i="41" s="1"/>
  <c r="AD27" i="41"/>
  <c r="AG27" i="41" s="1"/>
  <c r="AD36" i="41"/>
  <c r="AG36" i="41" s="1"/>
  <c r="AD29" i="41"/>
  <c r="AG29" i="41" s="1"/>
  <c r="AD32" i="41"/>
  <c r="AG32" i="41" s="1"/>
  <c r="AD9" i="41"/>
  <c r="AG9" i="41" s="1"/>
  <c r="AD12" i="41"/>
  <c r="AG12" i="41" s="1"/>
  <c r="AD52" i="41"/>
  <c r="AG52" i="41" s="1"/>
  <c r="AD18" i="41"/>
  <c r="AG18" i="41" s="1"/>
  <c r="AD21" i="41"/>
  <c r="AG21" i="41" s="1"/>
  <c r="AD24" i="41"/>
  <c r="AG24" i="41" s="1"/>
  <c r="AD30" i="41"/>
  <c r="AG30" i="41" s="1"/>
  <c r="AD42" i="41"/>
  <c r="AG42" i="41" s="1"/>
  <c r="AD8" i="41"/>
  <c r="AG8" i="41" s="1"/>
  <c r="AD41" i="41"/>
  <c r="AG41" i="41" s="1"/>
  <c r="AD44" i="41"/>
  <c r="AG44" i="41" s="1"/>
  <c r="AD11" i="41"/>
  <c r="AG11" i="41" s="1"/>
  <c r="AD23" i="41"/>
  <c r="AG23" i="41" s="1"/>
  <c r="AG6" i="41"/>
  <c r="AD47" i="41"/>
  <c r="AG47" i="41" s="1"/>
  <c r="AB51" i="41"/>
  <c r="AB50" i="40"/>
  <c r="AD50" i="40"/>
  <c r="AG50" i="40" s="1"/>
  <c r="AD57" i="40"/>
  <c r="AG57" i="40" s="1"/>
  <c r="AD16" i="40"/>
  <c r="AG16" i="40" s="1"/>
  <c r="AD22" i="40"/>
  <c r="AG22" i="40" s="1"/>
  <c r="AD25" i="40"/>
  <c r="AG25" i="40" s="1"/>
  <c r="AD31" i="40"/>
  <c r="AG31" i="40" s="1"/>
  <c r="AD34" i="40"/>
  <c r="AG34" i="40" s="1"/>
  <c r="AD43" i="40"/>
  <c r="AG43" i="40" s="1"/>
  <c r="AD49" i="40"/>
  <c r="AG49" i="40" s="1"/>
  <c r="AD9" i="40"/>
  <c r="AG9" i="40" s="1"/>
  <c r="AD12" i="40"/>
  <c r="AG12" i="40" s="1"/>
  <c r="AD27" i="40"/>
  <c r="AG27" i="40" s="1"/>
  <c r="AD30" i="40"/>
  <c r="AG30" i="40" s="1"/>
  <c r="AD33" i="40"/>
  <c r="AG33" i="40" s="1"/>
  <c r="AD36" i="40"/>
  <c r="AG36" i="40" s="1"/>
  <c r="AD39" i="40"/>
  <c r="AG39" i="40" s="1"/>
  <c r="AD45" i="40"/>
  <c r="AG45" i="40" s="1"/>
  <c r="AD48" i="40"/>
  <c r="AG48" i="40" s="1"/>
  <c r="AD17" i="40"/>
  <c r="AG17" i="40" s="1"/>
  <c r="AD20" i="40"/>
  <c r="AG20" i="40" s="1"/>
  <c r="AD35" i="40"/>
  <c r="AG35" i="40" s="1"/>
  <c r="AD13" i="40"/>
  <c r="AG13" i="40" s="1"/>
  <c r="AD28" i="40"/>
  <c r="AG28" i="40" s="1"/>
  <c r="AD37" i="40"/>
  <c r="AG37" i="40" s="1"/>
  <c r="AD40" i="40"/>
  <c r="AG40" i="40" s="1"/>
  <c r="AD46" i="40"/>
  <c r="AG46" i="40" s="1"/>
  <c r="AD51" i="40"/>
  <c r="AG51" i="40" s="1"/>
  <c r="AD29" i="40"/>
  <c r="AG29" i="40" s="1"/>
  <c r="AD32" i="40"/>
  <c r="AG32" i="40" s="1"/>
  <c r="AD10" i="40"/>
  <c r="AG10" i="40" s="1"/>
  <c r="AD19" i="40"/>
  <c r="AG19" i="40" s="1"/>
  <c r="AD52" i="40"/>
  <c r="AG52" i="40" s="1"/>
  <c r="AD15" i="40"/>
  <c r="AG15" i="40" s="1"/>
  <c r="AD18" i="40"/>
  <c r="AG18" i="40" s="1"/>
  <c r="AD21" i="40"/>
  <c r="AG21" i="40" s="1"/>
  <c r="AD24" i="40"/>
  <c r="AG24" i="40" s="1"/>
  <c r="AD42" i="40"/>
  <c r="AG42" i="40" s="1"/>
  <c r="AD8" i="40"/>
  <c r="AG8" i="40" s="1"/>
  <c r="AD41" i="40"/>
  <c r="AG41" i="40" s="1"/>
  <c r="AD44" i="40"/>
  <c r="AG44" i="40" s="1"/>
  <c r="AD11" i="40"/>
  <c r="AG11" i="40" s="1"/>
  <c r="AD23" i="40"/>
  <c r="AG23" i="40" s="1"/>
  <c r="AD47" i="40"/>
  <c r="AG47" i="40" s="1"/>
  <c r="AD50" i="39"/>
  <c r="AG50" i="39" s="1"/>
  <c r="AD38" i="39"/>
  <c r="AG38" i="39" s="1"/>
  <c r="AD41" i="39"/>
  <c r="AG41" i="39" s="1"/>
  <c r="AD20" i="39"/>
  <c r="AG20" i="39" s="1"/>
  <c r="AD43" i="39"/>
  <c r="AG43" i="39" s="1"/>
  <c r="AD49" i="39"/>
  <c r="AG49" i="39" s="1"/>
  <c r="AD13" i="39"/>
  <c r="AG13" i="39" s="1"/>
  <c r="AD16" i="39"/>
  <c r="AG16" i="39" s="1"/>
  <c r="AD19" i="39"/>
  <c r="AG19" i="39" s="1"/>
  <c r="AD22" i="39"/>
  <c r="AG22" i="39" s="1"/>
  <c r="AD30" i="39"/>
  <c r="AG30" i="39" s="1"/>
  <c r="AD45" i="39"/>
  <c r="AG45" i="39" s="1"/>
  <c r="AD48" i="39"/>
  <c r="AG48" i="39" s="1"/>
  <c r="AD21" i="39"/>
  <c r="AG21" i="39" s="1"/>
  <c r="AD44" i="39"/>
  <c r="AG44" i="39" s="1"/>
  <c r="AD29" i="39"/>
  <c r="AG29" i="39" s="1"/>
  <c r="AD32" i="39"/>
  <c r="AG32" i="39" s="1"/>
  <c r="AD40" i="39"/>
  <c r="AG40" i="39" s="1"/>
  <c r="AD46" i="39"/>
  <c r="AG46" i="39" s="1"/>
  <c r="AD9" i="39"/>
  <c r="AG9" i="39" s="1"/>
  <c r="AD17" i="39"/>
  <c r="AG17" i="39" s="1"/>
  <c r="AD37" i="39"/>
  <c r="AG37" i="39" s="1"/>
  <c r="AD52" i="39"/>
  <c r="AG52" i="39" s="1"/>
  <c r="AD8" i="39"/>
  <c r="AG8" i="39" s="1"/>
  <c r="AD25" i="39"/>
  <c r="AG25" i="39" s="1"/>
  <c r="AD28" i="39"/>
  <c r="AG28" i="39" s="1"/>
  <c r="AD31" i="39"/>
  <c r="AG31" i="39" s="1"/>
  <c r="AD34" i="39"/>
  <c r="AG34" i="39" s="1"/>
  <c r="AD6" i="39"/>
  <c r="AG6" i="39" s="1"/>
  <c r="AD10" i="39"/>
  <c r="AG10" i="39" s="1"/>
  <c r="AD35" i="39"/>
  <c r="AG35" i="39" s="1"/>
  <c r="AD23" i="39"/>
  <c r="AG23" i="39" s="1"/>
  <c r="AD11" i="39"/>
  <c r="AG11" i="39" s="1"/>
  <c r="AD15" i="39"/>
  <c r="AG15" i="39" s="1"/>
  <c r="AB15" i="39"/>
  <c r="AD12" i="39"/>
  <c r="AG12" i="39" s="1"/>
  <c r="AD39" i="39"/>
  <c r="AG39" i="39" s="1"/>
  <c r="AB39" i="39"/>
  <c r="AD51" i="39"/>
  <c r="AG51" i="39" s="1"/>
  <c r="AB51" i="39"/>
  <c r="AD36" i="39"/>
  <c r="AG36" i="39" s="1"/>
  <c r="AD27" i="39"/>
  <c r="AG27" i="39" s="1"/>
  <c r="AB27" i="39"/>
  <c r="AB18" i="39"/>
  <c r="AB30" i="39"/>
  <c r="AB42" i="39"/>
  <c r="AD56" i="38"/>
  <c r="AG56" i="38" s="1"/>
  <c r="AD38" i="38"/>
  <c r="AG38" i="38" s="1"/>
  <c r="AD26" i="38"/>
  <c r="AG26" i="38" s="1"/>
  <c r="AD29" i="38"/>
  <c r="AG29" i="38" s="1"/>
  <c r="AD37" i="38"/>
  <c r="AG37" i="38" s="1"/>
  <c r="AD50" i="38"/>
  <c r="AG50" i="38" s="1"/>
  <c r="AD57" i="38"/>
  <c r="AG57" i="38" s="1"/>
  <c r="AD40" i="38"/>
  <c r="AG40" i="38" s="1"/>
  <c r="AD43" i="38"/>
  <c r="AG43" i="38" s="1"/>
  <c r="AD46" i="38"/>
  <c r="AG46" i="38" s="1"/>
  <c r="AD6" i="38"/>
  <c r="AG6" i="38" s="1"/>
  <c r="AD10" i="38"/>
  <c r="AG10" i="38" s="1"/>
  <c r="AD16" i="38"/>
  <c r="AG16" i="38" s="1"/>
  <c r="AD22" i="38"/>
  <c r="AG22" i="38" s="1"/>
  <c r="AD18" i="38"/>
  <c r="AG18" i="38" s="1"/>
  <c r="AD21" i="38"/>
  <c r="AG21" i="38" s="1"/>
  <c r="AD44" i="38"/>
  <c r="AG44" i="38" s="1"/>
  <c r="AD17" i="38"/>
  <c r="AG17" i="38" s="1"/>
  <c r="AD31" i="38"/>
  <c r="AG31" i="38" s="1"/>
  <c r="AD9" i="38"/>
  <c r="AG9" i="38" s="1"/>
  <c r="AD30" i="38"/>
  <c r="AG30" i="38" s="1"/>
  <c r="AD33" i="38"/>
  <c r="AG33" i="38" s="1"/>
  <c r="AD8" i="38"/>
  <c r="AG8" i="38" s="1"/>
  <c r="AD32" i="38"/>
  <c r="AG32" i="38" s="1"/>
  <c r="AD41" i="38"/>
  <c r="AG41" i="38" s="1"/>
  <c r="AD49" i="38"/>
  <c r="AG49" i="38" s="1"/>
  <c r="AD13" i="38"/>
  <c r="AG13" i="38" s="1"/>
  <c r="AD34" i="38"/>
  <c r="AG34" i="38" s="1"/>
  <c r="AD52" i="38"/>
  <c r="AG52" i="38" s="1"/>
  <c r="AD19" i="38"/>
  <c r="AG19" i="38" s="1"/>
  <c r="AD42" i="38"/>
  <c r="AG42" i="38" s="1"/>
  <c r="AD45" i="38"/>
  <c r="AG45" i="38" s="1"/>
  <c r="AD14" i="38"/>
  <c r="AG14" i="38" s="1"/>
  <c r="AD25" i="38"/>
  <c r="AG25" i="38" s="1"/>
  <c r="AD12" i="38"/>
  <c r="AG12" i="38" s="1"/>
  <c r="AD36" i="38"/>
  <c r="AG36" i="38" s="1"/>
  <c r="AD24" i="38"/>
  <c r="AG24" i="38" s="1"/>
  <c r="AD47" i="38"/>
  <c r="AG47" i="38" s="1"/>
  <c r="AB47" i="38"/>
  <c r="AD11" i="38"/>
  <c r="AG11" i="38" s="1"/>
  <c r="AB11" i="38"/>
  <c r="AD35" i="38"/>
  <c r="AG35" i="38" s="1"/>
  <c r="AB35" i="38"/>
  <c r="AD23" i="38"/>
  <c r="AG23" i="38" s="1"/>
  <c r="AB23" i="38"/>
  <c r="AD48" i="38"/>
  <c r="AG48" i="38" s="1"/>
  <c r="AD20" i="38"/>
  <c r="AG20" i="38" s="1"/>
  <c r="AB28" i="38"/>
  <c r="AB15" i="38"/>
  <c r="AB27" i="38"/>
  <c r="AB39" i="38"/>
  <c r="AB51" i="38"/>
  <c r="AB57" i="38"/>
  <c r="AD26" i="37"/>
  <c r="AG26" i="37" s="1"/>
  <c r="AD28" i="37"/>
  <c r="AG28" i="37" s="1"/>
  <c r="AD18" i="37"/>
  <c r="AG18" i="37" s="1"/>
  <c r="AD12" i="37"/>
  <c r="AG12" i="37" s="1"/>
  <c r="AD50" i="37"/>
  <c r="AG50" i="37" s="1"/>
  <c r="AD22" i="37"/>
  <c r="AG22" i="37" s="1"/>
  <c r="AD6" i="37"/>
  <c r="AG6" i="37" s="1"/>
  <c r="AD10" i="37"/>
  <c r="AG10" i="37" s="1"/>
  <c r="AD15" i="37"/>
  <c r="AG15" i="37" s="1"/>
  <c r="AD14" i="37"/>
  <c r="AG14" i="37" s="1"/>
  <c r="AD46" i="37"/>
  <c r="AG46" i="37" s="1"/>
  <c r="AD51" i="37"/>
  <c r="AG51" i="37" s="1"/>
  <c r="AD43" i="37"/>
  <c r="AG43" i="37" s="1"/>
  <c r="AD47" i="37"/>
  <c r="AG47" i="37" s="1"/>
  <c r="AD24" i="37"/>
  <c r="AG24" i="37" s="1"/>
  <c r="AD36" i="37"/>
  <c r="AG36" i="37" s="1"/>
  <c r="AB38" i="37"/>
  <c r="AD38" i="37"/>
  <c r="AG38" i="37" s="1"/>
  <c r="AD19" i="37"/>
  <c r="AG19" i="37" s="1"/>
  <c r="AD41" i="37"/>
  <c r="AG41" i="37" s="1"/>
  <c r="AD31" i="37"/>
  <c r="AG31" i="37" s="1"/>
  <c r="AD34" i="37"/>
  <c r="AG34" i="37" s="1"/>
  <c r="AD37" i="37"/>
  <c r="AG37" i="37" s="1"/>
  <c r="AD40" i="37"/>
  <c r="AG40" i="37" s="1"/>
  <c r="AD23" i="37"/>
  <c r="AG23" i="37" s="1"/>
  <c r="AD45" i="37"/>
  <c r="AG45" i="37" s="1"/>
  <c r="AB48" i="37"/>
  <c r="AD44" i="37"/>
  <c r="AG44" i="37" s="1"/>
  <c r="AD49" i="37"/>
  <c r="AG49" i="37" s="1"/>
  <c r="AD8" i="37"/>
  <c r="AG8" i="37" s="1"/>
  <c r="AD27" i="37"/>
  <c r="AG27" i="37" s="1"/>
  <c r="AD30" i="37"/>
  <c r="AG30" i="37" s="1"/>
  <c r="AD17" i="37"/>
  <c r="AG17" i="37" s="1"/>
  <c r="AD20" i="37"/>
  <c r="AG20" i="37" s="1"/>
  <c r="AD39" i="37"/>
  <c r="AG39" i="37" s="1"/>
  <c r="AD42" i="37"/>
  <c r="AG42" i="37" s="1"/>
  <c r="AD13" i="37"/>
  <c r="AG13" i="37" s="1"/>
  <c r="AD29" i="37"/>
  <c r="AG29" i="37" s="1"/>
  <c r="AD32" i="37"/>
  <c r="AG32" i="37" s="1"/>
  <c r="AD25" i="37"/>
  <c r="AG25" i="37" s="1"/>
  <c r="AD9" i="37"/>
  <c r="AG9" i="37" s="1"/>
  <c r="AD33" i="37"/>
  <c r="AG33" i="37" s="1"/>
  <c r="AD11" i="37"/>
  <c r="AG11" i="37" s="1"/>
  <c r="AD21" i="37"/>
  <c r="AG21" i="37" s="1"/>
  <c r="AD35" i="37"/>
  <c r="AG35" i="37" s="1"/>
  <c r="AD52" i="37"/>
  <c r="AG52" i="37" s="1"/>
  <c r="AD57" i="37"/>
  <c r="AG57" i="37" s="1"/>
  <c r="AB57" i="37"/>
  <c r="AD56" i="37"/>
  <c r="AG56" i="37" s="1"/>
  <c r="AB16" i="37"/>
  <c r="AB28" i="37"/>
  <c r="AB40" i="37"/>
  <c r="AB51" i="37"/>
  <c r="AF61" i="30" l="1"/>
  <c r="AE61" i="30"/>
  <c r="AF60" i="30"/>
  <c r="AE60" i="30"/>
  <c r="AF59" i="30"/>
  <c r="AE59" i="30"/>
  <c r="AF57" i="30"/>
  <c r="AE57" i="30"/>
  <c r="AC57" i="30"/>
  <c r="AA57" i="30"/>
  <c r="Z57" i="30" s="1"/>
  <c r="AB57" i="30" s="1"/>
  <c r="U57" i="30"/>
  <c r="T57" i="30"/>
  <c r="S57" i="30"/>
  <c r="AF56" i="30"/>
  <c r="AE56" i="30"/>
  <c r="AC56" i="30"/>
  <c r="AA56" i="30"/>
  <c r="Z56" i="30" s="1"/>
  <c r="AB56" i="30" s="1"/>
  <c r="U56" i="30"/>
  <c r="T56" i="30"/>
  <c r="S56" i="30"/>
  <c r="AF53" i="30"/>
  <c r="AE53" i="30"/>
  <c r="AF52" i="30"/>
  <c r="AE52" i="30"/>
  <c r="AC52" i="30"/>
  <c r="AA52" i="30"/>
  <c r="Z52" i="30" s="1"/>
  <c r="U52" i="30"/>
  <c r="T52" i="30"/>
  <c r="S52" i="30"/>
  <c r="AF51" i="30"/>
  <c r="AE51" i="30"/>
  <c r="AC51" i="30"/>
  <c r="AD51" i="30" s="1"/>
  <c r="AG51" i="30" s="1"/>
  <c r="AA51" i="30"/>
  <c r="Z51" i="30"/>
  <c r="U51" i="30"/>
  <c r="T51" i="30"/>
  <c r="S51" i="30"/>
  <c r="AF50" i="30"/>
  <c r="AE50" i="30"/>
  <c r="AC50" i="30"/>
  <c r="AD50" i="30" s="1"/>
  <c r="AG50" i="30" s="1"/>
  <c r="AA50" i="30"/>
  <c r="Z50" i="30"/>
  <c r="U50" i="30"/>
  <c r="T50" i="30"/>
  <c r="S50" i="30"/>
  <c r="AF49" i="30"/>
  <c r="AE49" i="30"/>
  <c r="AC49" i="30"/>
  <c r="AA49" i="30"/>
  <c r="Z49" i="30" s="1"/>
  <c r="U49" i="30"/>
  <c r="T49" i="30"/>
  <c r="S49" i="30"/>
  <c r="AF48" i="30"/>
  <c r="AE48" i="30"/>
  <c r="AC48" i="30"/>
  <c r="AD48" i="30" s="1"/>
  <c r="AG48" i="30" s="1"/>
  <c r="AA48" i="30"/>
  <c r="Z48" i="30" s="1"/>
  <c r="U48" i="30"/>
  <c r="T48" i="30"/>
  <c r="S48" i="30"/>
  <c r="AF47" i="30"/>
  <c r="AE47" i="30"/>
  <c r="AC47" i="30"/>
  <c r="AD47" i="30" s="1"/>
  <c r="AG47" i="30" s="1"/>
  <c r="AA47" i="30"/>
  <c r="Z47" i="30" s="1"/>
  <c r="U47" i="30"/>
  <c r="T47" i="30"/>
  <c r="S47" i="30"/>
  <c r="AF46" i="30"/>
  <c r="AE46" i="30"/>
  <c r="AC46" i="30"/>
  <c r="AD46" i="30" s="1"/>
  <c r="AG46" i="30" s="1"/>
  <c r="AA46" i="30"/>
  <c r="Z46" i="30" s="1"/>
  <c r="U46" i="30"/>
  <c r="T46" i="30"/>
  <c r="S46" i="30"/>
  <c r="AF45" i="30"/>
  <c r="AE45" i="30"/>
  <c r="AC45" i="30"/>
  <c r="AA45" i="30"/>
  <c r="Z45" i="30" s="1"/>
  <c r="U45" i="30"/>
  <c r="T45" i="30"/>
  <c r="S45" i="30"/>
  <c r="AF44" i="30"/>
  <c r="AE44" i="30"/>
  <c r="AC44" i="30"/>
  <c r="AA44" i="30"/>
  <c r="Z44" i="30" s="1"/>
  <c r="U44" i="30"/>
  <c r="T44" i="30"/>
  <c r="S44" i="30"/>
  <c r="AF43" i="30"/>
  <c r="AE43" i="30"/>
  <c r="AC43" i="30"/>
  <c r="AA43" i="30"/>
  <c r="Z43" i="30" s="1"/>
  <c r="U43" i="30"/>
  <c r="T43" i="30"/>
  <c r="S43" i="30"/>
  <c r="AF42" i="30"/>
  <c r="AE42" i="30"/>
  <c r="AC42" i="30"/>
  <c r="AA42" i="30"/>
  <c r="Z42" i="30" s="1"/>
  <c r="U42" i="30"/>
  <c r="T42" i="30"/>
  <c r="S42" i="30"/>
  <c r="AF41" i="30"/>
  <c r="AE41" i="30"/>
  <c r="AC41" i="30"/>
  <c r="AA41" i="30"/>
  <c r="Z41" i="30" s="1"/>
  <c r="U41" i="30"/>
  <c r="T41" i="30"/>
  <c r="S41" i="30"/>
  <c r="AF40" i="30"/>
  <c r="AE40" i="30"/>
  <c r="AC40" i="30"/>
  <c r="AA40" i="30"/>
  <c r="Z40" i="30" s="1"/>
  <c r="U40" i="30"/>
  <c r="T40" i="30"/>
  <c r="S40" i="30"/>
  <c r="AF39" i="30"/>
  <c r="AE39" i="30"/>
  <c r="AC39" i="30"/>
  <c r="AD39" i="30" s="1"/>
  <c r="AG39" i="30" s="1"/>
  <c r="AA39" i="30"/>
  <c r="Z39" i="30" s="1"/>
  <c r="U39" i="30"/>
  <c r="T39" i="30"/>
  <c r="S39" i="30"/>
  <c r="AF38" i="30"/>
  <c r="AE38" i="30"/>
  <c r="AC38" i="30"/>
  <c r="AA38" i="30"/>
  <c r="Z38" i="30" s="1"/>
  <c r="U38" i="30"/>
  <c r="T38" i="30"/>
  <c r="S38" i="30"/>
  <c r="AF37" i="30"/>
  <c r="AE37" i="30"/>
  <c r="AC37" i="30"/>
  <c r="AA37" i="30"/>
  <c r="Z37" i="30" s="1"/>
  <c r="U37" i="30"/>
  <c r="T37" i="30"/>
  <c r="S37" i="30"/>
  <c r="AF36" i="30"/>
  <c r="AE36" i="30"/>
  <c r="AC36" i="30"/>
  <c r="AD36" i="30" s="1"/>
  <c r="AG36" i="30" s="1"/>
  <c r="AA36" i="30"/>
  <c r="Z36" i="30" s="1"/>
  <c r="U36" i="30"/>
  <c r="T36" i="30"/>
  <c r="S36" i="30"/>
  <c r="AF35" i="30"/>
  <c r="AE35" i="30"/>
  <c r="AC35" i="30"/>
  <c r="AD35" i="30" s="1"/>
  <c r="AG35" i="30" s="1"/>
  <c r="AA35" i="30"/>
  <c r="Z35" i="30" s="1"/>
  <c r="U35" i="30"/>
  <c r="T35" i="30"/>
  <c r="S35" i="30"/>
  <c r="AF34" i="30"/>
  <c r="AE34" i="30"/>
  <c r="AC34" i="30"/>
  <c r="AD34" i="30" s="1"/>
  <c r="AG34" i="30" s="1"/>
  <c r="AA34" i="30"/>
  <c r="Z34" i="30" s="1"/>
  <c r="U34" i="30"/>
  <c r="T34" i="30"/>
  <c r="S34" i="30"/>
  <c r="AF33" i="30"/>
  <c r="AE33" i="30"/>
  <c r="AC33" i="30"/>
  <c r="AD33" i="30" s="1"/>
  <c r="AG33" i="30" s="1"/>
  <c r="AA33" i="30"/>
  <c r="Z33" i="30" s="1"/>
  <c r="U33" i="30"/>
  <c r="T33" i="30"/>
  <c r="S33" i="30"/>
  <c r="AF32" i="30"/>
  <c r="AE32" i="30"/>
  <c r="AC32" i="30"/>
  <c r="AA32" i="30"/>
  <c r="Z32" i="30" s="1"/>
  <c r="U32" i="30"/>
  <c r="T32" i="30"/>
  <c r="S32" i="30"/>
  <c r="AF31" i="30"/>
  <c r="AE31" i="30"/>
  <c r="AC31" i="30"/>
  <c r="AA31" i="30"/>
  <c r="Z31" i="30" s="1"/>
  <c r="U31" i="30"/>
  <c r="T31" i="30"/>
  <c r="S31" i="30"/>
  <c r="AF30" i="30"/>
  <c r="AE30" i="30"/>
  <c r="AC30" i="30"/>
  <c r="AA30" i="30"/>
  <c r="Z30" i="30" s="1"/>
  <c r="U30" i="30"/>
  <c r="T30" i="30"/>
  <c r="S30" i="30"/>
  <c r="AF29" i="30"/>
  <c r="AE29" i="30"/>
  <c r="AC29" i="30"/>
  <c r="AD29" i="30" s="1"/>
  <c r="AG29" i="30" s="1"/>
  <c r="AA29" i="30"/>
  <c r="Z29" i="30" s="1"/>
  <c r="U29" i="30"/>
  <c r="T29" i="30"/>
  <c r="S29" i="30"/>
  <c r="AF28" i="30"/>
  <c r="AE28" i="30"/>
  <c r="AC28" i="30"/>
  <c r="AA28" i="30"/>
  <c r="Z28" i="30" s="1"/>
  <c r="U28" i="30"/>
  <c r="T28" i="30"/>
  <c r="S28" i="30"/>
  <c r="AF27" i="30"/>
  <c r="AE27" i="30"/>
  <c r="AC27" i="30"/>
  <c r="AD27" i="30" s="1"/>
  <c r="AG27" i="30" s="1"/>
  <c r="AA27" i="30"/>
  <c r="Z27" i="30" s="1"/>
  <c r="U27" i="30"/>
  <c r="T27" i="30"/>
  <c r="S27" i="30"/>
  <c r="AF26" i="30"/>
  <c r="AE26" i="30"/>
  <c r="AC26" i="30"/>
  <c r="AA26" i="30"/>
  <c r="Z26" i="30" s="1"/>
  <c r="U26" i="30"/>
  <c r="T26" i="30"/>
  <c r="S26" i="30"/>
  <c r="AF25" i="30"/>
  <c r="AE25" i="30"/>
  <c r="AC25" i="30"/>
  <c r="AA25" i="30"/>
  <c r="Z25" i="30" s="1"/>
  <c r="AF24" i="30"/>
  <c r="AE24" i="30"/>
  <c r="AC24" i="30"/>
  <c r="AD24" i="30" s="1"/>
  <c r="AG24" i="30" s="1"/>
  <c r="AA24" i="30"/>
  <c r="Z24" i="30" s="1"/>
  <c r="AB24" i="30" s="1"/>
  <c r="U24" i="30"/>
  <c r="T24" i="30"/>
  <c r="S24" i="30"/>
  <c r="AF23" i="30"/>
  <c r="AE23" i="30"/>
  <c r="AC23" i="30"/>
  <c r="AD23" i="30" s="1"/>
  <c r="AG23" i="30" s="1"/>
  <c r="AA23" i="30"/>
  <c r="Z23" i="30" s="1"/>
  <c r="AB23" i="30" s="1"/>
  <c r="U23" i="30"/>
  <c r="T23" i="30"/>
  <c r="S23" i="30"/>
  <c r="AF22" i="30"/>
  <c r="AE22" i="30"/>
  <c r="AC22" i="30"/>
  <c r="AD22" i="30" s="1"/>
  <c r="AG22" i="30" s="1"/>
  <c r="AA22" i="30"/>
  <c r="Z22" i="30" s="1"/>
  <c r="U22" i="30"/>
  <c r="T22" i="30"/>
  <c r="S22" i="30"/>
  <c r="AF21" i="30"/>
  <c r="AE21" i="30"/>
  <c r="AC21" i="30"/>
  <c r="AD21" i="30" s="1"/>
  <c r="AG21" i="30" s="1"/>
  <c r="AA21" i="30"/>
  <c r="Z21" i="30" s="1"/>
  <c r="AB21" i="30" s="1"/>
  <c r="U21" i="30"/>
  <c r="T21" i="30"/>
  <c r="S21" i="30"/>
  <c r="AF20" i="30"/>
  <c r="AE20" i="30"/>
  <c r="AC20" i="30"/>
  <c r="AD20" i="30" s="1"/>
  <c r="AG20" i="30" s="1"/>
  <c r="AA20" i="30"/>
  <c r="Z20" i="30" s="1"/>
  <c r="AB20" i="30" s="1"/>
  <c r="U20" i="30"/>
  <c r="T20" i="30"/>
  <c r="S20" i="30"/>
  <c r="AF19" i="30"/>
  <c r="AE19" i="30"/>
  <c r="AC19" i="30"/>
  <c r="AD19" i="30" s="1"/>
  <c r="AG19" i="30" s="1"/>
  <c r="AA19" i="30"/>
  <c r="Z19" i="30" s="1"/>
  <c r="AB19" i="30" s="1"/>
  <c r="U19" i="30"/>
  <c r="T19" i="30"/>
  <c r="S19" i="30"/>
  <c r="AF18" i="30"/>
  <c r="AE18" i="30"/>
  <c r="AC18" i="30"/>
  <c r="AD18" i="30" s="1"/>
  <c r="AG18" i="30" s="1"/>
  <c r="AA18" i="30"/>
  <c r="Z18" i="30" s="1"/>
  <c r="U18" i="30"/>
  <c r="T18" i="30"/>
  <c r="S18" i="30"/>
  <c r="AF17" i="30"/>
  <c r="AE17" i="30"/>
  <c r="AC17" i="30"/>
  <c r="AD17" i="30" s="1"/>
  <c r="AG17" i="30" s="1"/>
  <c r="AA17" i="30"/>
  <c r="Z17" i="30" s="1"/>
  <c r="AB17" i="30" s="1"/>
  <c r="U17" i="30"/>
  <c r="T17" i="30"/>
  <c r="S17" i="30"/>
  <c r="AF16" i="30"/>
  <c r="AE16" i="30"/>
  <c r="AC16" i="30"/>
  <c r="AD16" i="30" s="1"/>
  <c r="AG16" i="30" s="1"/>
  <c r="AA16" i="30"/>
  <c r="Z16" i="30" s="1"/>
  <c r="AB16" i="30" s="1"/>
  <c r="U16" i="30"/>
  <c r="T16" i="30"/>
  <c r="S16" i="30"/>
  <c r="AF15" i="30"/>
  <c r="AE15" i="30"/>
  <c r="AC15" i="30"/>
  <c r="AD15" i="30" s="1"/>
  <c r="AG15" i="30" s="1"/>
  <c r="AA15" i="30"/>
  <c r="Z15" i="30" s="1"/>
  <c r="AB15" i="30" s="1"/>
  <c r="U15" i="30"/>
  <c r="T15" i="30"/>
  <c r="S15" i="30"/>
  <c r="AF14" i="30"/>
  <c r="AE14" i="30"/>
  <c r="AC14" i="30"/>
  <c r="AD14" i="30" s="1"/>
  <c r="AG14" i="30" s="1"/>
  <c r="AA14" i="30"/>
  <c r="Z14" i="30" s="1"/>
  <c r="U14" i="30"/>
  <c r="T14" i="30"/>
  <c r="S14" i="30"/>
  <c r="AF13" i="30"/>
  <c r="AE13" i="30"/>
  <c r="AC13" i="30"/>
  <c r="AD13" i="30" s="1"/>
  <c r="AG13" i="30" s="1"/>
  <c r="AA13" i="30"/>
  <c r="Z13" i="30" s="1"/>
  <c r="AB13" i="30" s="1"/>
  <c r="U13" i="30"/>
  <c r="T13" i="30"/>
  <c r="S13" i="30"/>
  <c r="AF12" i="30"/>
  <c r="AE12" i="30"/>
  <c r="AC12" i="30"/>
  <c r="AA12" i="30"/>
  <c r="Z12" i="30" s="1"/>
  <c r="AB12" i="30" s="1"/>
  <c r="U12" i="30"/>
  <c r="T12" i="30"/>
  <c r="S12" i="30"/>
  <c r="AF11" i="30"/>
  <c r="AE11" i="30"/>
  <c r="AC11" i="30"/>
  <c r="AA11" i="30"/>
  <c r="Z11" i="30" s="1"/>
  <c r="AB11" i="30" s="1"/>
  <c r="U11" i="30"/>
  <c r="T11" i="30"/>
  <c r="S11" i="30"/>
  <c r="AF10" i="30"/>
  <c r="AE10" i="30"/>
  <c r="AC10" i="30"/>
  <c r="AA10" i="30"/>
  <c r="Z10" i="30" s="1"/>
  <c r="U10" i="30"/>
  <c r="T10" i="30"/>
  <c r="S10" i="30"/>
  <c r="AF9" i="30"/>
  <c r="AE9" i="30"/>
  <c r="AC9" i="30"/>
  <c r="AD9" i="30" s="1"/>
  <c r="AG9" i="30" s="1"/>
  <c r="AA9" i="30"/>
  <c r="Z9" i="30"/>
  <c r="AB9" i="30" s="1"/>
  <c r="U9" i="30"/>
  <c r="T9" i="30"/>
  <c r="S9" i="30"/>
  <c r="AF8" i="30"/>
  <c r="AE8" i="30"/>
  <c r="AC8" i="30"/>
  <c r="AD8" i="30" s="1"/>
  <c r="AG8" i="30" s="1"/>
  <c r="AA8" i="30"/>
  <c r="Z8" i="30"/>
  <c r="AB8" i="30" s="1"/>
  <c r="U8" i="30"/>
  <c r="T8" i="30"/>
  <c r="S8" i="30"/>
  <c r="AF6" i="30"/>
  <c r="AE6" i="30"/>
  <c r="AC6" i="30"/>
  <c r="AB6" i="30"/>
  <c r="AA6" i="30"/>
  <c r="U6" i="30"/>
  <c r="T6" i="30"/>
  <c r="S6" i="30"/>
  <c r="AD57" i="30" l="1"/>
  <c r="AG57" i="30" s="1"/>
  <c r="AD56" i="30"/>
  <c r="AG56" i="30" s="1"/>
  <c r="AD44" i="30"/>
  <c r="AG44" i="30" s="1"/>
  <c r="AD10" i="30"/>
  <c r="AG10" i="30" s="1"/>
  <c r="AD25" i="30"/>
  <c r="AG25" i="30" s="1"/>
  <c r="AD45" i="30"/>
  <c r="AG45" i="30" s="1"/>
  <c r="AD43" i="30"/>
  <c r="AG43" i="30" s="1"/>
  <c r="AD42" i="30"/>
  <c r="AG42" i="30" s="1"/>
  <c r="AD41" i="30"/>
  <c r="AG41" i="30" s="1"/>
  <c r="AD40" i="30"/>
  <c r="AG40" i="30" s="1"/>
  <c r="AD32" i="30"/>
  <c r="AG32" i="30" s="1"/>
  <c r="AD31" i="30"/>
  <c r="AG31" i="30" s="1"/>
  <c r="AD28" i="30"/>
  <c r="AG28" i="30" s="1"/>
  <c r="AD11" i="30"/>
  <c r="AG11" i="30" s="1"/>
  <c r="AD12" i="30"/>
  <c r="AG12" i="30" s="1"/>
  <c r="AD52" i="30"/>
  <c r="AG52" i="30" s="1"/>
  <c r="AD49" i="30"/>
  <c r="AG49" i="30" s="1"/>
  <c r="AD38" i="30"/>
  <c r="AG38" i="30" s="1"/>
  <c r="AD37" i="30"/>
  <c r="AG37" i="30" s="1"/>
  <c r="AD30" i="30"/>
  <c r="AG30" i="30" s="1"/>
  <c r="AD26" i="30"/>
  <c r="AG26" i="30" s="1"/>
  <c r="Z6" i="30"/>
  <c r="AB10" i="30"/>
  <c r="AB18" i="30"/>
  <c r="AB25" i="30"/>
  <c r="AB33" i="30"/>
  <c r="AB14" i="30"/>
  <c r="AB27" i="30"/>
  <c r="AB22" i="30"/>
  <c r="AB29" i="30"/>
  <c r="AB47" i="30"/>
  <c r="AB51" i="30"/>
  <c r="AB26" i="30"/>
  <c r="AB30" i="30"/>
  <c r="AB34" i="30"/>
  <c r="AB38" i="30"/>
  <c r="AB42" i="30"/>
  <c r="AB46" i="30"/>
  <c r="AB50" i="30"/>
  <c r="AB37" i="30"/>
  <c r="AB41" i="30"/>
  <c r="AB45" i="30"/>
  <c r="AB49" i="30"/>
  <c r="AB52" i="30"/>
  <c r="AB28" i="30"/>
  <c r="AB32" i="30"/>
  <c r="AB36" i="30"/>
  <c r="AB40" i="30"/>
  <c r="AB44" i="30"/>
  <c r="AB48" i="30"/>
  <c r="AB31" i="30"/>
  <c r="AB35" i="30"/>
  <c r="AB39" i="30"/>
  <c r="AB43" i="30"/>
  <c r="AD6" i="30" l="1"/>
  <c r="AG6" i="30" s="1"/>
</calcChain>
</file>

<file path=xl/sharedStrings.xml><?xml version="1.0" encoding="utf-8"?>
<sst xmlns="http://schemas.openxmlformats.org/spreadsheetml/2006/main" count="1556" uniqueCount="155">
  <si>
    <t>一般細菌</t>
  </si>
  <si>
    <t>大腸菌</t>
  </si>
  <si>
    <t>ｶﾄﾞﾐｳﾑ及びその化合物</t>
  </si>
  <si>
    <t>水銀及びその化合物</t>
  </si>
  <si>
    <t>ｾﾚﾝ及びその化合物</t>
  </si>
  <si>
    <t>鉛及びその化合物</t>
  </si>
  <si>
    <t>ﾋ素及びその化合物</t>
  </si>
  <si>
    <t>六価ｸﾛﾑ化合物</t>
  </si>
  <si>
    <t>亜硝酸態窒素</t>
    <rPh sb="0" eb="3">
      <t>アショウサン</t>
    </rPh>
    <rPh sb="3" eb="4">
      <t>タイ</t>
    </rPh>
    <rPh sb="4" eb="6">
      <t>チッソ</t>
    </rPh>
    <phoneticPr fontId="3"/>
  </si>
  <si>
    <t>ｼｱﾝ化物ｲｵﾝ及び塩化ｼｱﾝ</t>
  </si>
  <si>
    <t>硝酸態窒素及び亜硝酸態窒素</t>
  </si>
  <si>
    <t>ﾌｯ素及びその化合物</t>
  </si>
  <si>
    <t>ﾎｳ素及びその化合物</t>
  </si>
  <si>
    <t>四塩化炭素</t>
  </si>
  <si>
    <t>1,4-ｼﾞｵｷｻﾝ</t>
  </si>
  <si>
    <t>ｼﾞｸﾛﾛﾒﾀﾝ</t>
  </si>
  <si>
    <t>ﾃﾄﾗｸﾛﾛｴﾁﾚﾝ</t>
  </si>
  <si>
    <t>ﾄﾘｸﾛﾛｴﾁﾚﾝ</t>
  </si>
  <si>
    <t>ﾍﾞﾝｾﾞﾝ</t>
  </si>
  <si>
    <t>塩素酸</t>
  </si>
  <si>
    <t>ｸﾛﾛ酢酸</t>
  </si>
  <si>
    <t>ｸﾛﾛﾎﾙﾑ</t>
  </si>
  <si>
    <t>ｼﾞｸﾛﾛ酢酸</t>
  </si>
  <si>
    <t>ｼﾞﾌﾞﾛﾓｸﾛﾛﾒﾀﾝ</t>
  </si>
  <si>
    <t>臭素酸</t>
  </si>
  <si>
    <t>総ﾄﾘﾊﾛﾒﾀﾝ</t>
  </si>
  <si>
    <t>ﾄﾘｸﾛﾛ酢酸</t>
  </si>
  <si>
    <t>ﾌﾞﾛﾓｼﾞｸﾛﾛﾒﾀﾝ</t>
  </si>
  <si>
    <t>ﾌﾞﾛﾓﾎﾙﾑ</t>
  </si>
  <si>
    <t>ﾎﾙﾑｱﾙﾃﾞﾋﾄﾞ</t>
  </si>
  <si>
    <t>亜鉛及びその化合物</t>
  </si>
  <si>
    <t>ｱﾙﾐﾆｳﾑ及びその化合物</t>
  </si>
  <si>
    <t>鉄及びその化合物</t>
  </si>
  <si>
    <t>銅及びその化合物</t>
  </si>
  <si>
    <t>ﾅﾄﾘｳﾑ及びその化合物</t>
  </si>
  <si>
    <t>ﾏﾝｶﾞﾝ及びその化合物</t>
  </si>
  <si>
    <t>塩化物ｲｵﾝ</t>
  </si>
  <si>
    <t>ｶﾙｼｳﾑ、ﾏｸﾞﾈｼｳﾑ等(硬度)</t>
  </si>
  <si>
    <t>蒸発残留物</t>
  </si>
  <si>
    <t>陰ｲｵﾝ界面活性剤</t>
  </si>
  <si>
    <t>ｼﾞｪｵｽﾐﾝ</t>
  </si>
  <si>
    <t>2-ﾒﾁﾙｲｿﾎﾞﾙﾈｵｰﾙ</t>
  </si>
  <si>
    <t>非ｲｵﾝ界面活性剤</t>
  </si>
  <si>
    <t>ﾌｪﾉｰﾙ類</t>
  </si>
  <si>
    <t>有機物(全有機炭素(TOC)の量)</t>
  </si>
  <si>
    <t>pH値</t>
  </si>
  <si>
    <t>味</t>
  </si>
  <si>
    <t>臭気</t>
  </si>
  <si>
    <t>色度</t>
  </si>
  <si>
    <t>濁度</t>
  </si>
  <si>
    <t>番号</t>
    <rPh sb="0" eb="2">
      <t>バンゴウ</t>
    </rPh>
    <phoneticPr fontId="1"/>
  </si>
  <si>
    <t>項目名</t>
    <rPh sb="0" eb="2">
      <t>コウモク</t>
    </rPh>
    <rPh sb="2" eb="3">
      <t>メイ</t>
    </rPh>
    <phoneticPr fontId="1"/>
  </si>
  <si>
    <t>基準値</t>
    <rPh sb="0" eb="3">
      <t>キジュンチ</t>
    </rPh>
    <phoneticPr fontId="1"/>
  </si>
  <si>
    <t>検出されないこと</t>
  </si>
  <si>
    <t>5.8  ～  8.6</t>
  </si>
  <si>
    <t>異常でないこと</t>
  </si>
  <si>
    <t>5度以下</t>
  </si>
  <si>
    <t>2度以下</t>
  </si>
  <si>
    <t>採水日</t>
    <rPh sb="0" eb="2">
      <t>サイスイ</t>
    </rPh>
    <rPh sb="2" eb="3">
      <t>ヒ</t>
    </rPh>
    <phoneticPr fontId="1"/>
  </si>
  <si>
    <t>気温</t>
  </si>
  <si>
    <t>水温</t>
  </si>
  <si>
    <t>備考</t>
    <rPh sb="0" eb="2">
      <t>ビコウ</t>
    </rPh>
    <phoneticPr fontId="1"/>
  </si>
  <si>
    <t>記号&lt;は未満を表す</t>
    <rPh sb="0" eb="2">
      <t>キゴウ</t>
    </rPh>
    <rPh sb="4" eb="6">
      <t>ミマン</t>
    </rPh>
    <rPh sb="7" eb="8">
      <t>アラワ</t>
    </rPh>
    <phoneticPr fontId="1"/>
  </si>
  <si>
    <t>ｼｽ-1,2-ｼﾞｸﾛﾛｴﾁﾚﾝ及び
ﾄﾗﾝｽ-1,2-ｼﾞｸﾛﾛｴﾁﾚﾝ</t>
    <phoneticPr fontId="1"/>
  </si>
  <si>
    <t>採取場所：</t>
    <rPh sb="0" eb="2">
      <t>サイシュ</t>
    </rPh>
    <rPh sb="2" eb="4">
      <t>バショ</t>
    </rPh>
    <phoneticPr fontId="1"/>
  </si>
  <si>
    <t>100個/mL以下</t>
  </si>
  <si>
    <t>0.003mg/L以下</t>
  </si>
  <si>
    <t>0.0005mg/L以下</t>
  </si>
  <si>
    <t>0.01mg/L以下</t>
  </si>
  <si>
    <t>0.05mg/L以下</t>
  </si>
  <si>
    <t>0.04mg/L以下</t>
  </si>
  <si>
    <t>10mg/L以下</t>
  </si>
  <si>
    <t>0.8mg/L以下</t>
  </si>
  <si>
    <t>1.0mg/L以下</t>
  </si>
  <si>
    <t>0.002mg/L以下</t>
  </si>
  <si>
    <t>0.02mg/L以下</t>
  </si>
  <si>
    <t>0.6mg/L以下</t>
  </si>
  <si>
    <t>0.06mg/L以下</t>
  </si>
  <si>
    <t>0.03mg/L以下</t>
  </si>
  <si>
    <t>0.1mg/L以下</t>
  </si>
  <si>
    <t>0.09mg/L以下</t>
  </si>
  <si>
    <t>0.08mg/L以下</t>
  </si>
  <si>
    <t>0.2mg/L以下</t>
  </si>
  <si>
    <t>0.3mg/L以下</t>
  </si>
  <si>
    <t>200mg/L以下</t>
  </si>
  <si>
    <t>300mg/L以下</t>
  </si>
  <si>
    <t>500mg/L以下</t>
  </si>
  <si>
    <t>0.00001mg/L以下</t>
  </si>
  <si>
    <t>0.005mg/L以下</t>
  </si>
  <si>
    <t>3mg/L以下</t>
  </si>
  <si>
    <t>遊離残留塩素</t>
    <rPh sb="0" eb="2">
      <t>ユウリ</t>
    </rPh>
    <phoneticPr fontId="1"/>
  </si>
  <si>
    <t>0.02mg/L以下</t>
    <phoneticPr fontId="5"/>
  </si>
  <si>
    <t>最大値</t>
    <rPh sb="0" eb="3">
      <t>サイダイチ</t>
    </rPh>
    <phoneticPr fontId="5"/>
  </si>
  <si>
    <t>最小値</t>
    <rPh sb="0" eb="3">
      <t>サイショウチ</t>
    </rPh>
    <phoneticPr fontId="5"/>
  </si>
  <si>
    <t>平均値</t>
    <rPh sb="0" eb="3">
      <t>ヘイキンチ</t>
    </rPh>
    <phoneticPr fontId="5"/>
  </si>
  <si>
    <t>異常なし</t>
    <rPh sb="0" eb="2">
      <t>イジョウ</t>
    </rPh>
    <phoneticPr fontId="6"/>
  </si>
  <si>
    <t>　</t>
    <phoneticPr fontId="6"/>
  </si>
  <si>
    <t>陽性</t>
    <rPh sb="0" eb="2">
      <t>ヨウセイ</t>
    </rPh>
    <phoneticPr fontId="6"/>
  </si>
  <si>
    <t>-</t>
    <phoneticPr fontId="7"/>
  </si>
  <si>
    <t>下限値以下</t>
    <rPh sb="0" eb="5">
      <t>カゲンチイカ</t>
    </rPh>
    <phoneticPr fontId="7"/>
  </si>
  <si>
    <t>不検出</t>
    <rPh sb="0" eb="3">
      <t>フケンシュツ</t>
    </rPh>
    <phoneticPr fontId="7"/>
  </si>
  <si>
    <t>&lt;0.001</t>
    <phoneticPr fontId="7"/>
  </si>
  <si>
    <t>&lt;0.004</t>
    <phoneticPr fontId="7"/>
  </si>
  <si>
    <t>&lt;0.0003</t>
    <phoneticPr fontId="7"/>
  </si>
  <si>
    <t>&lt;0.00005</t>
    <phoneticPr fontId="7"/>
  </si>
  <si>
    <t>&lt;0.002</t>
    <phoneticPr fontId="7"/>
  </si>
  <si>
    <t>&lt;0.05</t>
    <phoneticPr fontId="7"/>
  </si>
  <si>
    <t>&lt;0.08</t>
    <phoneticPr fontId="7"/>
  </si>
  <si>
    <t>&lt;0.1</t>
    <phoneticPr fontId="7"/>
  </si>
  <si>
    <t>&lt;0.0002</t>
    <phoneticPr fontId="7"/>
  </si>
  <si>
    <t>&lt;0.005</t>
    <phoneticPr fontId="7"/>
  </si>
  <si>
    <t>&lt;0.06</t>
    <phoneticPr fontId="7"/>
  </si>
  <si>
    <t>&lt;0.003</t>
    <phoneticPr fontId="7"/>
  </si>
  <si>
    <t>&lt;0.008</t>
    <phoneticPr fontId="7"/>
  </si>
  <si>
    <t>&lt;0.01</t>
    <phoneticPr fontId="7"/>
  </si>
  <si>
    <t>&lt;0.03</t>
    <phoneticPr fontId="7"/>
  </si>
  <si>
    <t>&lt;0.2</t>
    <phoneticPr fontId="7"/>
  </si>
  <si>
    <t>&lt;1</t>
    <phoneticPr fontId="7"/>
  </si>
  <si>
    <t>&lt;0.02</t>
    <phoneticPr fontId="7"/>
  </si>
  <si>
    <t>&lt;0.000001</t>
    <phoneticPr fontId="7"/>
  </si>
  <si>
    <t>&lt;0.0005</t>
    <phoneticPr fontId="7"/>
  </si>
  <si>
    <t>&lt;0.3</t>
    <phoneticPr fontId="7"/>
  </si>
  <si>
    <t>&lt;0.5</t>
    <phoneticPr fontId="7"/>
  </si>
  <si>
    <t>下限値</t>
    <rPh sb="0" eb="3">
      <t>カゲンチ</t>
    </rPh>
    <phoneticPr fontId="7"/>
  </si>
  <si>
    <t>調査回数</t>
    <rPh sb="0" eb="4">
      <t>チョウサカイスウ</t>
    </rPh>
    <phoneticPr fontId="7"/>
  </si>
  <si>
    <t>未調査回数</t>
    <rPh sb="0" eb="5">
      <t>ミチョウサカイスウ</t>
    </rPh>
    <phoneticPr fontId="7"/>
  </si>
  <si>
    <t>下限値未満の回数</t>
    <rPh sb="0" eb="5">
      <t>カゲンチミマン</t>
    </rPh>
    <rPh sb="6" eb="8">
      <t>カイスウ</t>
    </rPh>
    <phoneticPr fontId="7"/>
  </si>
  <si>
    <t>下限値以上の合計</t>
    <rPh sb="0" eb="5">
      <t>カゲンチイジョウ</t>
    </rPh>
    <rPh sb="6" eb="8">
      <t>ゴウケイ</t>
    </rPh>
    <phoneticPr fontId="7"/>
  </si>
  <si>
    <t>平均値</t>
    <rPh sb="0" eb="3">
      <t>ヘイキンチ</t>
    </rPh>
    <phoneticPr fontId="7"/>
  </si>
  <si>
    <t>年度末に挿入用</t>
    <rPh sb="0" eb="3">
      <t>ネンドマツ</t>
    </rPh>
    <rPh sb="4" eb="7">
      <t>ソウニュウヨウ</t>
    </rPh>
    <phoneticPr fontId="7"/>
  </si>
  <si>
    <t>PFOS及びPFOA</t>
    <phoneticPr fontId="10"/>
  </si>
  <si>
    <t>0.00005mg/L以下</t>
    <phoneticPr fontId="10"/>
  </si>
  <si>
    <t>&lt;0.000005</t>
    <phoneticPr fontId="10"/>
  </si>
  <si>
    <t>榛東村水質検査年間一覧表</t>
    <rPh sb="0" eb="3">
      <t>シントウムラ</t>
    </rPh>
    <rPh sb="3" eb="5">
      <t>スイシツ</t>
    </rPh>
    <rPh sb="5" eb="7">
      <t>ケンサ</t>
    </rPh>
    <rPh sb="7" eb="9">
      <t>ネンカン</t>
    </rPh>
    <rPh sb="9" eb="11">
      <t>イチラン</t>
    </rPh>
    <rPh sb="11" eb="12">
      <t>ヒョウ</t>
    </rPh>
    <phoneticPr fontId="1"/>
  </si>
  <si>
    <t>梨子木平浄水場</t>
    <phoneticPr fontId="10"/>
  </si>
  <si>
    <t>新長岡浄水場</t>
    <phoneticPr fontId="10"/>
  </si>
  <si>
    <t>中央配水池</t>
    <phoneticPr fontId="10"/>
  </si>
  <si>
    <t>桃泉浄水場</t>
    <phoneticPr fontId="10"/>
  </si>
  <si>
    <t>南部浄水場</t>
    <phoneticPr fontId="10"/>
  </si>
  <si>
    <t>新井浄水場</t>
    <phoneticPr fontId="10"/>
  </si>
  <si>
    <t>不検出</t>
  </si>
  <si>
    <t>&lt;0.3</t>
  </si>
  <si>
    <t>異常なし</t>
  </si>
  <si>
    <t>&lt;0.5</t>
  </si>
  <si>
    <t>&lt;0.1</t>
  </si>
  <si>
    <t>新北部浄水場</t>
    <rPh sb="0" eb="1">
      <t>シン</t>
    </rPh>
    <phoneticPr fontId="10"/>
  </si>
  <si>
    <t>&lt;0.002</t>
  </si>
  <si>
    <t>&lt;0.001</t>
  </si>
  <si>
    <t>&lt;0.06</t>
  </si>
  <si>
    <t>&lt;0.003</t>
  </si>
  <si>
    <t>&lt;0.008</t>
  </si>
  <si>
    <t>22.6</t>
  </si>
  <si>
    <t>17.0</t>
  </si>
  <si>
    <t>0.16</t>
  </si>
  <si>
    <t>&lt;0.000005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</si>
</sst>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0.0"/>
    <numFmt numFmtId="179" formatCode="yyyy&quot;年&quot;m&quot;月&quot;d&quot;日&quot;;@"/>
    <numFmt numFmtId="181" formatCode="0.0000"/>
    <numFmt numFmtId="182" formatCode="0.00000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wrapText="1" shrinkToFit="1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indent="1"/>
    </xf>
    <xf numFmtId="177" fontId="8" fillId="0" borderId="1" xfId="0" applyNumberFormat="1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8" fillId="0" borderId="8" xfId="0" applyFont="1" applyBorder="1">
      <alignment vertical="center"/>
    </xf>
    <xf numFmtId="177" fontId="8" fillId="0" borderId="8" xfId="0" applyNumberFormat="1" applyFont="1" applyBorder="1" applyAlignment="1">
      <alignment horizontal="left" vertical="center" inden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49" fontId="2" fillId="0" borderId="9" xfId="0" applyNumberFormat="1" applyFont="1" applyBorder="1" applyAlignment="1">
      <alignment horizontal="left" vertical="center" shrinkToFit="1"/>
    </xf>
    <xf numFmtId="0" fontId="8" fillId="0" borderId="0" xfId="0" applyFont="1" applyAlignment="1">
      <alignment horizontal="right" vertical="center"/>
    </xf>
    <xf numFmtId="176" fontId="8" fillId="0" borderId="10" xfId="0" applyNumberFormat="1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176" fontId="8" fillId="0" borderId="12" xfId="0" applyNumberFormat="1" applyFont="1" applyBorder="1" applyAlignment="1">
      <alignment vertical="center" shrinkToFit="1"/>
    </xf>
    <xf numFmtId="176" fontId="8" fillId="0" borderId="13" xfId="0" applyNumberFormat="1" applyFont="1" applyBorder="1" applyAlignment="1">
      <alignment vertical="center" shrinkToFit="1"/>
    </xf>
    <xf numFmtId="2" fontId="8" fillId="0" borderId="2" xfId="0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179" fontId="8" fillId="0" borderId="11" xfId="0" applyNumberFormat="1" applyFont="1" applyBorder="1" applyAlignment="1">
      <alignment horizontal="center" vertical="center" shrinkToFit="1"/>
    </xf>
    <xf numFmtId="177" fontId="8" fillId="0" borderId="15" xfId="0" applyNumberFormat="1" applyFont="1" applyBorder="1" applyAlignment="1">
      <alignment horizontal="left" vertical="center" indent="1"/>
    </xf>
    <xf numFmtId="177" fontId="8" fillId="0" borderId="14" xfId="0" applyNumberFormat="1" applyFont="1" applyBorder="1" applyAlignment="1">
      <alignment horizontal="left" vertical="center" indent="1"/>
    </xf>
    <xf numFmtId="9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8" fillId="0" borderId="17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177" fontId="8" fillId="0" borderId="2" xfId="0" applyNumberFormat="1" applyFont="1" applyBorder="1" applyAlignment="1">
      <alignment horizontal="left" vertical="center" indent="1"/>
    </xf>
    <xf numFmtId="0" fontId="8" fillId="0" borderId="18" xfId="0" applyFont="1" applyBorder="1" applyAlignment="1">
      <alignment horizontal="left" vertical="center" indent="1"/>
    </xf>
    <xf numFmtId="177" fontId="8" fillId="0" borderId="7" xfId="0" applyNumberFormat="1" applyFont="1" applyBorder="1" applyAlignment="1">
      <alignment horizontal="left" vertical="center" indent="1"/>
    </xf>
    <xf numFmtId="177" fontId="8" fillId="0" borderId="3" xfId="0" applyNumberFormat="1" applyFont="1" applyBorder="1" applyAlignment="1">
      <alignment horizontal="left" vertical="center" indent="1"/>
    </xf>
    <xf numFmtId="181" fontId="8" fillId="0" borderId="1" xfId="0" applyNumberFormat="1" applyFont="1" applyBorder="1" applyAlignment="1">
      <alignment horizontal="left" vertical="center" indent="1"/>
    </xf>
    <xf numFmtId="182" fontId="8" fillId="0" borderId="0" xfId="0" applyNumberFormat="1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標準" xfId="0" builtinId="0"/>
  </cellStyles>
  <dxfs count="1750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9CD07-94AE-4CE0-A57D-68102ED51667}">
  <dimension ref="A1:AG61"/>
  <sheetViews>
    <sheetView zoomScale="85" zoomScaleNormal="85" workbookViewId="0">
      <selection activeCell="G58" sqref="G58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19" width="9.5" style="5" hidden="1" customWidth="1"/>
    <col min="20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29" width="18.375" style="5" hidden="1" customWidth="1"/>
    <col min="30" max="33" width="9" style="5" hidden="1" customWidth="1"/>
    <col min="34" max="16384" width="9" style="5"/>
  </cols>
  <sheetData>
    <row r="1" spans="1:33" ht="21" x14ac:dyDescent="0.1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33" x14ac:dyDescent="0.15">
      <c r="D2" s="22" t="s">
        <v>64</v>
      </c>
      <c r="E2" s="5" t="s">
        <v>134</v>
      </c>
      <c r="AE2" s="44" t="s">
        <v>129</v>
      </c>
      <c r="AF2" s="44"/>
      <c r="AG2" s="44"/>
    </row>
    <row r="3" spans="1:33" x14ac:dyDescent="0.15">
      <c r="AE3" s="44"/>
      <c r="AF3" s="44"/>
      <c r="AG3" s="44"/>
    </row>
    <row r="4" spans="1:33" ht="14.25" thickBot="1" x14ac:dyDescent="0.2">
      <c r="A4" s="43" t="s">
        <v>58</v>
      </c>
      <c r="B4" s="43"/>
      <c r="C4" s="43"/>
      <c r="D4" s="29">
        <v>46125</v>
      </c>
      <c r="E4" s="29">
        <v>46153</v>
      </c>
      <c r="F4" s="29">
        <v>46181</v>
      </c>
      <c r="G4" s="29">
        <v>46216</v>
      </c>
      <c r="H4" s="29"/>
      <c r="I4" s="29"/>
      <c r="J4" s="29"/>
      <c r="K4" s="29"/>
      <c r="L4" s="29"/>
      <c r="M4" s="29"/>
      <c r="N4" s="29"/>
      <c r="O4" s="29"/>
      <c r="P4" s="23" t="s">
        <v>92</v>
      </c>
      <c r="Q4" s="24" t="s">
        <v>93</v>
      </c>
      <c r="R4" s="24" t="s">
        <v>94</v>
      </c>
      <c r="S4" s="32">
        <v>0.1</v>
      </c>
      <c r="T4" s="32">
        <v>0.2</v>
      </c>
      <c r="U4" s="32">
        <v>0.5</v>
      </c>
      <c r="V4" s="32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23" t="s">
        <v>92</v>
      </c>
      <c r="AF4" s="24" t="s">
        <v>93</v>
      </c>
      <c r="AG4" s="24" t="s">
        <v>94</v>
      </c>
    </row>
    <row r="5" spans="1:33" ht="14.25" thickTop="1" x14ac:dyDescent="0.15">
      <c r="A5" s="6" t="s">
        <v>50</v>
      </c>
      <c r="B5" s="6" t="s">
        <v>51</v>
      </c>
      <c r="C5" s="6" t="s">
        <v>52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AE5" s="26"/>
      <c r="AF5" s="25"/>
      <c r="AG5" s="25"/>
    </row>
    <row r="6" spans="1:33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/>
      <c r="I6" s="8"/>
      <c r="J6" s="8"/>
      <c r="K6" s="8"/>
      <c r="L6" s="8"/>
      <c r="M6" s="8"/>
      <c r="N6" s="8"/>
      <c r="O6" s="34"/>
      <c r="P6" s="35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4</v>
      </c>
      <c r="AC6" s="5">
        <f>SUM(D6:O6)</f>
        <v>0</v>
      </c>
      <c r="AD6" s="5">
        <f>AC6/Z6</f>
        <v>0</v>
      </c>
      <c r="AE6" s="35">
        <f>MAX(D6:O6)</f>
        <v>0</v>
      </c>
      <c r="AF6" s="8">
        <f>MIN(D6:O6)</f>
        <v>0</v>
      </c>
      <c r="AG6" s="8">
        <f>IF(Z6=AB6,Y6,AD6)</f>
        <v>0</v>
      </c>
    </row>
    <row r="7" spans="1:33" x14ac:dyDescent="0.15">
      <c r="A7" s="9">
        <v>2</v>
      </c>
      <c r="B7" s="1" t="s">
        <v>1</v>
      </c>
      <c r="C7" s="9" t="s">
        <v>53</v>
      </c>
      <c r="D7" s="10" t="s">
        <v>140</v>
      </c>
      <c r="E7" s="10" t="s">
        <v>140</v>
      </c>
      <c r="F7" s="10" t="s">
        <v>140</v>
      </c>
      <c r="G7" s="10" t="s">
        <v>140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28"/>
      <c r="Q7" s="10"/>
      <c r="R7" s="10"/>
      <c r="U7" s="5" t="s">
        <v>96</v>
      </c>
      <c r="V7" s="5" t="s">
        <v>97</v>
      </c>
      <c r="X7" s="5" t="s">
        <v>100</v>
      </c>
      <c r="AE7" s="28"/>
      <c r="AF7" s="8"/>
      <c r="AG7" s="10"/>
    </row>
    <row r="8" spans="1:33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28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2" si="3">SUM(D8:O8)</f>
        <v>0</v>
      </c>
      <c r="AD8" s="5">
        <f>AC8/Z8</f>
        <v>0</v>
      </c>
      <c r="AE8" s="28" t="str">
        <f>IF(COUNT(D8:O8)&gt;=1,MAX(D8:O8),"&lt;0.0003")</f>
        <v>&lt;0.0003</v>
      </c>
      <c r="AF8" s="8">
        <f>IF(COUNTIF(D8:O8,"~&lt;*")&gt;=1,"&lt;0.0003",MIN(D8:O8))</f>
        <v>0</v>
      </c>
      <c r="AG8" s="40" t="str">
        <f>IF(AD8&lt;=Y8,"&lt;0.0003",AD8)</f>
        <v>&lt;0.0003</v>
      </c>
    </row>
    <row r="9" spans="1:33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28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4">12-AA9</f>
        <v>12</v>
      </c>
      <c r="AA9" s="5">
        <f t="shared" ref="AA9:AA57" si="5">COUNTIF(D9:O9,"-")</f>
        <v>0</v>
      </c>
      <c r="AB9" s="5">
        <f t="shared" ref="AB9:AB57" si="6">Z9-COUNT(D9:O9)</f>
        <v>12</v>
      </c>
      <c r="AC9" s="5">
        <f t="shared" si="3"/>
        <v>0</v>
      </c>
      <c r="AD9" s="5">
        <f t="shared" ref="AD9:AD52" si="7">AC9/Z9</f>
        <v>0</v>
      </c>
      <c r="AE9" s="28" t="str">
        <f>IF(COUNT(D9:O9)&gt;=1,MAX(D9:O9),"&lt;0.00005")</f>
        <v>&lt;0.00005</v>
      </c>
      <c r="AF9" s="8">
        <f>IF(COUNTIF(D9:O9,"~&lt;*")&gt;=1,"&lt;0.00005",MIN(D9:O9))</f>
        <v>0</v>
      </c>
      <c r="AG9" s="40" t="str">
        <f>IF(AD9&lt;=Y9,"&lt;0.00005",AD9)</f>
        <v>&lt;0.00005</v>
      </c>
    </row>
    <row r="10" spans="1:33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28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4"/>
        <v>12</v>
      </c>
      <c r="AA10" s="5">
        <f t="shared" si="5"/>
        <v>0</v>
      </c>
      <c r="AB10" s="5">
        <f t="shared" si="6"/>
        <v>12</v>
      </c>
      <c r="AC10" s="5">
        <f t="shared" si="3"/>
        <v>0</v>
      </c>
      <c r="AD10" s="5">
        <f t="shared" si="7"/>
        <v>0</v>
      </c>
      <c r="AE10" s="28" t="str">
        <f>IF(COUNT(D10:O10)&gt;=1,MAX(D10:O10),"&lt;0.001")</f>
        <v>&lt;0.001</v>
      </c>
      <c r="AF10" s="8">
        <f>IF(COUNTIF(D10:O10,"~&lt;*")&gt;=1,"&lt;0.001",MIN(D10:O10))</f>
        <v>0</v>
      </c>
      <c r="AG10" s="40" t="str">
        <f>IF(AD10&lt;=Y10,"&lt;0.001",AD10)</f>
        <v>&lt;0.001</v>
      </c>
    </row>
    <row r="11" spans="1:33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8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4"/>
        <v>12</v>
      </c>
      <c r="AA11" s="5">
        <f t="shared" si="5"/>
        <v>0</v>
      </c>
      <c r="AB11" s="5">
        <f t="shared" si="6"/>
        <v>12</v>
      </c>
      <c r="AC11" s="5">
        <f t="shared" si="3"/>
        <v>0</v>
      </c>
      <c r="AD11" s="5">
        <f t="shared" si="7"/>
        <v>0</v>
      </c>
      <c r="AE11" s="28" t="str">
        <f>IF(COUNT(D11:O11)&gt;=1,MAX(D11:O11),"&lt;0.001")</f>
        <v>&lt;0.001</v>
      </c>
      <c r="AF11" s="8">
        <f>IF(COUNTIF(D11:O11,"~&lt;*")&gt;=1,"&lt;0.001",MIN(D11:O11))</f>
        <v>0</v>
      </c>
      <c r="AG11" s="40" t="str">
        <f>IF(AD11&lt;=Y11,"&lt;0.001",AD11)</f>
        <v>&lt;0.001</v>
      </c>
    </row>
    <row r="12" spans="1:33" x14ac:dyDescent="0.15">
      <c r="A12" s="9">
        <v>7</v>
      </c>
      <c r="B12" s="1" t="s">
        <v>6</v>
      </c>
      <c r="C12" s="9" t="s">
        <v>68</v>
      </c>
      <c r="D12" s="8"/>
      <c r="E12" s="10">
        <v>2E-3</v>
      </c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28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4"/>
        <v>12</v>
      </c>
      <c r="AA12" s="5">
        <f t="shared" si="5"/>
        <v>0</v>
      </c>
      <c r="AB12" s="5">
        <f t="shared" si="6"/>
        <v>11</v>
      </c>
      <c r="AC12" s="5">
        <f t="shared" si="3"/>
        <v>2E-3</v>
      </c>
      <c r="AD12" s="5">
        <f t="shared" si="7"/>
        <v>1.6666666666666666E-4</v>
      </c>
      <c r="AE12" s="28">
        <f>IF(COUNT(D12:O12)&gt;=1,MAX(D12:O12),"&lt;0.001")</f>
        <v>2E-3</v>
      </c>
      <c r="AF12" s="8">
        <f>IF(COUNTIF(D12:O12,"~&lt;*")&gt;=1,"&lt;0.001",MIN(D12:O12))</f>
        <v>2E-3</v>
      </c>
      <c r="AG12" s="40" t="str">
        <f>IF(AD12&lt;=Y12,"&lt;0.001",AD12)</f>
        <v>&lt;0.001</v>
      </c>
    </row>
    <row r="13" spans="1:33" x14ac:dyDescent="0.15">
      <c r="A13" s="9">
        <v>8</v>
      </c>
      <c r="B13" s="1" t="s">
        <v>7</v>
      </c>
      <c r="C13" s="9" t="s">
        <v>91</v>
      </c>
      <c r="D13" s="8"/>
      <c r="E13" s="10" t="s">
        <v>146</v>
      </c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28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4"/>
        <v>12</v>
      </c>
      <c r="AA13" s="5">
        <f t="shared" si="5"/>
        <v>0</v>
      </c>
      <c r="AB13" s="5">
        <f t="shared" si="6"/>
        <v>12</v>
      </c>
      <c r="AC13" s="5">
        <f t="shared" si="3"/>
        <v>0</v>
      </c>
      <c r="AD13" s="5">
        <f t="shared" si="7"/>
        <v>0</v>
      </c>
      <c r="AE13" s="28" t="str">
        <f>IF(COUNT(D13:O13)&gt;=1,MAX(D13:O13),"&lt;0.002")</f>
        <v>&lt;0.002</v>
      </c>
      <c r="AF13" s="8" t="str">
        <f>IF(COUNTIF(D13:O13,"~&lt;*")&gt;=1,"&lt;0.002",MIN(D13:O13))</f>
        <v>&lt;0.002</v>
      </c>
      <c r="AG13" s="40" t="str">
        <f>IF(AD13&lt;=Y13,"&lt;0.002",AD13)</f>
        <v>&lt;0.002</v>
      </c>
    </row>
    <row r="14" spans="1:33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28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4"/>
        <v>12</v>
      </c>
      <c r="AA14" s="5">
        <f t="shared" si="5"/>
        <v>0</v>
      </c>
      <c r="AB14" s="5">
        <f t="shared" si="6"/>
        <v>12</v>
      </c>
      <c r="AC14" s="5">
        <f t="shared" si="3"/>
        <v>0</v>
      </c>
      <c r="AD14" s="5">
        <f t="shared" si="7"/>
        <v>0</v>
      </c>
      <c r="AE14" s="28" t="str">
        <f>IF(COUNT(D14:O14)&gt;=1,MAX(D14:O14),"&lt;0.004")</f>
        <v>&lt;0.004</v>
      </c>
      <c r="AF14" s="8">
        <f>IF(COUNTIF(D14:O14,"~&lt;*")&gt;=1,"&lt;0.004",MIN(D14:O14))</f>
        <v>0</v>
      </c>
      <c r="AG14" s="40" t="str">
        <f>IF(AD14&lt;=Y14,"&lt;0.004",AD14)</f>
        <v>&lt;0.004</v>
      </c>
    </row>
    <row r="15" spans="1:33" x14ac:dyDescent="0.15">
      <c r="A15" s="9">
        <v>10</v>
      </c>
      <c r="B15" s="1" t="s">
        <v>9</v>
      </c>
      <c r="C15" s="9" t="s">
        <v>68</v>
      </c>
      <c r="D15" s="8"/>
      <c r="E15" s="10" t="s">
        <v>147</v>
      </c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8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4"/>
        <v>12</v>
      </c>
      <c r="AA15" s="5">
        <f t="shared" si="5"/>
        <v>0</v>
      </c>
      <c r="AB15" s="5">
        <f t="shared" si="6"/>
        <v>12</v>
      </c>
      <c r="AC15" s="5">
        <f t="shared" si="3"/>
        <v>0</v>
      </c>
      <c r="AD15" s="5">
        <f t="shared" si="7"/>
        <v>0</v>
      </c>
      <c r="AE15" s="28" t="str">
        <f>IF(COUNT(D15:O15)&gt;=1,MAX(D15:O15),"&lt;0.001")</f>
        <v>&lt;0.001</v>
      </c>
      <c r="AF15" s="8" t="str">
        <f>IF(COUNTIF(D15:O15,"~&lt;*")&gt;=1,"&lt;0.001",MIN(D15:O15))</f>
        <v>&lt;0.001</v>
      </c>
      <c r="AG15" s="40" t="str">
        <f>IF(AD15&lt;=Y15,"&lt;0.001",AD15)</f>
        <v>&lt;0.001</v>
      </c>
    </row>
    <row r="16" spans="1:33" x14ac:dyDescent="0.15">
      <c r="A16" s="9">
        <v>11</v>
      </c>
      <c r="B16" s="1" t="s">
        <v>10</v>
      </c>
      <c r="C16" s="9" t="s">
        <v>71</v>
      </c>
      <c r="D16" s="8"/>
      <c r="E16" s="10">
        <v>3.02</v>
      </c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28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4"/>
        <v>12</v>
      </c>
      <c r="AA16" s="5">
        <f t="shared" si="5"/>
        <v>0</v>
      </c>
      <c r="AB16" s="5">
        <f t="shared" si="6"/>
        <v>11</v>
      </c>
      <c r="AC16" s="5">
        <f t="shared" si="3"/>
        <v>3.02</v>
      </c>
      <c r="AD16" s="5">
        <f t="shared" si="7"/>
        <v>0.25166666666666665</v>
      </c>
      <c r="AE16" s="28">
        <f>IF(COUNT(D16:O16)&gt;=1,MAX(D16:O16),"&lt;0.05")</f>
        <v>3.02</v>
      </c>
      <c r="AF16" s="8">
        <f>IF(COUNTIF(D16:O16,"~&lt;*")&gt;=1,"&lt;0.05",MIN(D16:O16))</f>
        <v>3.02</v>
      </c>
      <c r="AG16" s="40">
        <f>IF(AD16&lt;=Y16,"&lt;0.05",AD16)</f>
        <v>0.25166666666666665</v>
      </c>
    </row>
    <row r="17" spans="1:33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28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4"/>
        <v>12</v>
      </c>
      <c r="AA17" s="5">
        <f t="shared" si="5"/>
        <v>0</v>
      </c>
      <c r="AB17" s="5">
        <f t="shared" si="6"/>
        <v>12</v>
      </c>
      <c r="AC17" s="5">
        <f t="shared" si="3"/>
        <v>0</v>
      </c>
      <c r="AD17" s="5">
        <f t="shared" si="7"/>
        <v>0</v>
      </c>
      <c r="AE17" s="28" t="str">
        <f>IF(COUNT(D17:O17)&gt;=1,MAX(D17:O17),"&lt;0.08")</f>
        <v>&lt;0.08</v>
      </c>
      <c r="AF17" s="8">
        <f>IF(COUNTIF(D17:O17,"~&lt;*")&gt;=1,"&lt;0.08",MIN(D17:O17))</f>
        <v>0</v>
      </c>
      <c r="AG17" s="40" t="str">
        <f>IF(AD17&lt;=Y17,"&lt;0.08",AD17)</f>
        <v>&lt;0.08</v>
      </c>
    </row>
    <row r="18" spans="1:33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28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3">
        <v>1</v>
      </c>
      <c r="X18" s="5" t="s">
        <v>108</v>
      </c>
      <c r="Y18" s="5">
        <v>0.1</v>
      </c>
      <c r="Z18" s="5">
        <f t="shared" si="4"/>
        <v>12</v>
      </c>
      <c r="AA18" s="5">
        <f t="shared" si="5"/>
        <v>0</v>
      </c>
      <c r="AB18" s="5">
        <f t="shared" si="6"/>
        <v>12</v>
      </c>
      <c r="AC18" s="5">
        <f t="shared" si="3"/>
        <v>0</v>
      </c>
      <c r="AD18" s="5">
        <f t="shared" si="7"/>
        <v>0</v>
      </c>
      <c r="AE18" s="28" t="str">
        <f>IF(COUNT(D18:O18)&gt;=1,MAX(D18:O18),"&lt;0.1")</f>
        <v>&lt;0.1</v>
      </c>
      <c r="AF18" s="8">
        <f>IF(COUNTIF(D18:O18,"~&lt;*")&gt;=1,"&lt;0.1",MIN(D18:O18))</f>
        <v>0</v>
      </c>
      <c r="AG18" s="40" t="str">
        <f>IF(AD18&lt;=Y18,"&lt;0.1",AD18)</f>
        <v>&lt;0.1</v>
      </c>
    </row>
    <row r="19" spans="1:33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8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4"/>
        <v>12</v>
      </c>
      <c r="AA19" s="5">
        <f t="shared" si="5"/>
        <v>0</v>
      </c>
      <c r="AB19" s="5">
        <f t="shared" si="6"/>
        <v>12</v>
      </c>
      <c r="AC19" s="5">
        <f t="shared" si="3"/>
        <v>0</v>
      </c>
      <c r="AD19" s="5">
        <f t="shared" si="7"/>
        <v>0</v>
      </c>
      <c r="AE19" s="28" t="str">
        <f>IF(COUNT(D19:O19)&gt;=1,MAX(D19:O19),"&lt;0.0002")</f>
        <v>&lt;0.0002</v>
      </c>
      <c r="AF19" s="8">
        <f>IF(COUNTIF(D19:O19,"~&lt;*")&gt;=1,"&lt;0.0002",MIN(D19:O19))</f>
        <v>0</v>
      </c>
      <c r="AG19" s="40" t="str">
        <f>IF(AD19&lt;=Y19,"&lt;0.0002",AD19)</f>
        <v>&lt;0.0002</v>
      </c>
    </row>
    <row r="20" spans="1:33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28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4"/>
        <v>12</v>
      </c>
      <c r="AA20" s="5">
        <f t="shared" si="5"/>
        <v>0</v>
      </c>
      <c r="AB20" s="5">
        <f t="shared" si="6"/>
        <v>12</v>
      </c>
      <c r="AC20" s="5">
        <f t="shared" si="3"/>
        <v>0</v>
      </c>
      <c r="AD20" s="5">
        <f t="shared" si="7"/>
        <v>0</v>
      </c>
      <c r="AE20" s="28" t="str">
        <f>IF(COUNT(D20:O20)&gt;=1,MAX(D20:O20),"&lt;0.005")</f>
        <v>&lt;0.005</v>
      </c>
      <c r="AF20" s="8">
        <f>IF(COUNTIF(D20:O20,"~&lt;*")&gt;=1,"&lt;0.005",MIN(D20:O20))</f>
        <v>0</v>
      </c>
      <c r="AG20" s="40" t="str">
        <f>IF(AD20&lt;=Y20,"&lt;0.005",AD20)</f>
        <v>&lt;0.005</v>
      </c>
    </row>
    <row r="21" spans="1:33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28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4"/>
        <v>12</v>
      </c>
      <c r="AA21" s="5">
        <f t="shared" si="5"/>
        <v>0</v>
      </c>
      <c r="AB21" s="5">
        <f t="shared" si="6"/>
        <v>12</v>
      </c>
      <c r="AC21" s="5">
        <f t="shared" si="3"/>
        <v>0</v>
      </c>
      <c r="AD21" s="5">
        <f t="shared" si="7"/>
        <v>0</v>
      </c>
      <c r="AE21" s="28" t="str">
        <f>IF(COUNT(D21:O21)&gt;=1,MAX(D21:O21),"&lt;0.001")</f>
        <v>&lt;0.001</v>
      </c>
      <c r="AF21" s="8">
        <f>IF(COUNTIF(D21:O21,"~&lt;*")&gt;=1,"&lt;0.001",MIN(D21:O21))</f>
        <v>0</v>
      </c>
      <c r="AG21" s="40" t="str">
        <f>IF(AD21&lt;=Y21,"&lt;0.001",AD21)</f>
        <v>&lt;0.001</v>
      </c>
    </row>
    <row r="22" spans="1:33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28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4"/>
        <v>12</v>
      </c>
      <c r="AA22" s="5">
        <f t="shared" si="5"/>
        <v>0</v>
      </c>
      <c r="AB22" s="5">
        <f t="shared" si="6"/>
        <v>12</v>
      </c>
      <c r="AC22" s="5">
        <f t="shared" si="3"/>
        <v>0</v>
      </c>
      <c r="AD22" s="5">
        <f t="shared" si="7"/>
        <v>0</v>
      </c>
      <c r="AE22" s="28" t="str">
        <f>IF(COUNT(D22:O22)&gt;=1,MAX(D22:O22),"&lt;0.001")</f>
        <v>&lt;0.001</v>
      </c>
      <c r="AF22" s="8">
        <f>IF(COUNTIF(D22:O22,"~&lt;*")&gt;=1,"&lt;0.001",MIN(D22:O22))</f>
        <v>0</v>
      </c>
      <c r="AG22" s="40" t="str">
        <f>IF(AD22&lt;=Y22,"&lt;0.001",AD22)</f>
        <v>&lt;0.001</v>
      </c>
    </row>
    <row r="23" spans="1:33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8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4"/>
        <v>12</v>
      </c>
      <c r="AA23" s="5">
        <f t="shared" si="5"/>
        <v>0</v>
      </c>
      <c r="AB23" s="5">
        <f t="shared" si="6"/>
        <v>12</v>
      </c>
      <c r="AC23" s="5">
        <f t="shared" si="3"/>
        <v>0</v>
      </c>
      <c r="AD23" s="5">
        <f t="shared" si="7"/>
        <v>0</v>
      </c>
      <c r="AE23" s="28" t="str">
        <f>IF(COUNT(D23:O23)&gt;=1,MAX(D23:O23),"&lt;0.001")</f>
        <v>&lt;0.001</v>
      </c>
      <c r="AF23" s="8">
        <f>IF(COUNTIF(D23:O23,"~&lt;*")&gt;=1,"&lt;0.001",MIN(D23:O23))</f>
        <v>0</v>
      </c>
      <c r="AG23" s="40" t="str">
        <f>IF(AD23&lt;=Y23,"&lt;0.001",AD23)</f>
        <v>&lt;0.001</v>
      </c>
    </row>
    <row r="24" spans="1:33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28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4"/>
        <v>12</v>
      </c>
      <c r="AA24" s="5">
        <f t="shared" si="5"/>
        <v>0</v>
      </c>
      <c r="AB24" s="5">
        <f t="shared" si="6"/>
        <v>12</v>
      </c>
      <c r="AC24" s="5">
        <f t="shared" si="3"/>
        <v>0</v>
      </c>
      <c r="AD24" s="5">
        <f t="shared" si="7"/>
        <v>0</v>
      </c>
      <c r="AE24" s="28" t="str">
        <f>IF(COUNT(D24:O24)&gt;=1,MAX(D24:O24),"&lt;0.001")</f>
        <v>&lt;0.001</v>
      </c>
      <c r="AF24" s="8">
        <f>IF(COUNTIF(D24:O24,"~&lt;*")&gt;=1,"&lt;0.001",MIN(D24:O24))</f>
        <v>0</v>
      </c>
      <c r="AG24" s="40" t="str">
        <f>IF(AD24&lt;=Y24,"&lt;0.001",AD24)</f>
        <v>&lt;0.001</v>
      </c>
    </row>
    <row r="25" spans="1:33" x14ac:dyDescent="0.15">
      <c r="A25" s="9">
        <v>20</v>
      </c>
      <c r="B25" s="1" t="s">
        <v>130</v>
      </c>
      <c r="C25" s="9" t="s">
        <v>131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28"/>
      <c r="Q25" s="10"/>
      <c r="R25" s="10"/>
      <c r="S25" s="41">
        <f t="shared" si="0"/>
        <v>5.0000000000000004E-6</v>
      </c>
      <c r="T25" s="5">
        <f t="shared" si="1"/>
        <v>1.0000000000000001E-5</v>
      </c>
      <c r="U25" s="5">
        <f t="shared" si="2"/>
        <v>2.5000000000000001E-5</v>
      </c>
      <c r="V25" s="5">
        <v>5.0000000000000002E-5</v>
      </c>
      <c r="X25" s="5" t="s">
        <v>132</v>
      </c>
      <c r="Y25" s="5">
        <v>5.0000000000000004E-6</v>
      </c>
      <c r="Z25" s="5">
        <f t="shared" si="4"/>
        <v>12</v>
      </c>
      <c r="AA25" s="5">
        <f t="shared" si="5"/>
        <v>0</v>
      </c>
      <c r="AB25" s="5">
        <f t="shared" si="6"/>
        <v>12</v>
      </c>
      <c r="AC25" s="5">
        <f t="shared" si="3"/>
        <v>0</v>
      </c>
      <c r="AD25" s="5">
        <f t="shared" si="7"/>
        <v>0</v>
      </c>
      <c r="AE25" s="28" t="str">
        <f>IF(COUNT(D25:O25)&gt;=1,MAX(D25:O25),"&lt;0.000005")</f>
        <v>&lt;0.000005</v>
      </c>
      <c r="AF25" s="8">
        <f>IF(COUNTIF(D25:O25,"~&lt;*")&gt;=1,"&lt;0.000005",MIN(D25:O25))</f>
        <v>0</v>
      </c>
      <c r="AG25" s="40" t="str">
        <f>IF(AD25&lt;=Y25,"&lt;0.000005",AD25)</f>
        <v>&lt;0.000005</v>
      </c>
    </row>
    <row r="26" spans="1:33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28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4"/>
        <v>12</v>
      </c>
      <c r="AA26" s="5">
        <f t="shared" si="5"/>
        <v>0</v>
      </c>
      <c r="AB26" s="5">
        <f t="shared" si="6"/>
        <v>12</v>
      </c>
      <c r="AC26" s="5">
        <f t="shared" si="3"/>
        <v>0</v>
      </c>
      <c r="AD26" s="5">
        <f t="shared" si="7"/>
        <v>0</v>
      </c>
      <c r="AE26" s="28" t="str">
        <f>IF(COUNT(D26:O26)&gt;=1,MAX(D26:O26),"&lt;0.001")</f>
        <v>&lt;0.001</v>
      </c>
      <c r="AF26" s="8">
        <f>IF(COUNTIF(D26:O26,"~&lt;*")&gt;=1,"&lt;0.001",MIN(D26:O26))</f>
        <v>0</v>
      </c>
      <c r="AG26" s="40" t="str">
        <f>IF(AD26&lt;=Y26,"&lt;0.001",AD26)</f>
        <v>&lt;0.001</v>
      </c>
    </row>
    <row r="27" spans="1:33" x14ac:dyDescent="0.15">
      <c r="A27" s="9">
        <v>22</v>
      </c>
      <c r="B27" s="1" t="s">
        <v>19</v>
      </c>
      <c r="C27" s="9" t="s">
        <v>76</v>
      </c>
      <c r="D27" s="8"/>
      <c r="E27" s="10" t="s">
        <v>148</v>
      </c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8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4"/>
        <v>12</v>
      </c>
      <c r="AA27" s="5">
        <f t="shared" si="5"/>
        <v>0</v>
      </c>
      <c r="AB27" s="5">
        <f t="shared" si="6"/>
        <v>12</v>
      </c>
      <c r="AC27" s="5">
        <f t="shared" si="3"/>
        <v>0</v>
      </c>
      <c r="AD27" s="5">
        <f t="shared" si="7"/>
        <v>0</v>
      </c>
      <c r="AE27" s="28" t="str">
        <f>IF(COUNT(D27:O27)&gt;=1,MAX(D27:O27),"&lt;0.06")</f>
        <v>&lt;0.06</v>
      </c>
      <c r="AF27" s="8" t="str">
        <f>IF(COUNTIF(D27:O27,"~&lt;*")&gt;=1,"&lt;0.06",MIN(D27:O27))</f>
        <v>&lt;0.06</v>
      </c>
      <c r="AG27" s="40" t="str">
        <f>IF(AD27&lt;=Y27,"&lt;0.06",AD27)</f>
        <v>&lt;0.06</v>
      </c>
    </row>
    <row r="28" spans="1:33" x14ac:dyDescent="0.15">
      <c r="A28" s="9">
        <v>23</v>
      </c>
      <c r="B28" s="1" t="s">
        <v>20</v>
      </c>
      <c r="C28" s="9" t="s">
        <v>75</v>
      </c>
      <c r="D28" s="8"/>
      <c r="E28" s="10" t="s">
        <v>146</v>
      </c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28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4"/>
        <v>12</v>
      </c>
      <c r="AA28" s="5">
        <f t="shared" si="5"/>
        <v>0</v>
      </c>
      <c r="AB28" s="5">
        <f t="shared" si="6"/>
        <v>12</v>
      </c>
      <c r="AC28" s="5">
        <f t="shared" si="3"/>
        <v>0</v>
      </c>
      <c r="AD28" s="5">
        <f t="shared" si="7"/>
        <v>0</v>
      </c>
      <c r="AE28" s="28" t="str">
        <f>IF(COUNT(D28:O28)&gt;=1,MAX(D28:O28),"&lt;0.002")</f>
        <v>&lt;0.002</v>
      </c>
      <c r="AF28" s="8" t="str">
        <f>IF(COUNTIF(D28:O28,"~&lt;*")&gt;=1,"&lt;0.002",MIN(D28:O28))</f>
        <v>&lt;0.002</v>
      </c>
      <c r="AG28" s="40" t="str">
        <f>IF(AD28&lt;=Y28,"&lt;0.002",AD28)</f>
        <v>&lt;0.002</v>
      </c>
    </row>
    <row r="29" spans="1:33" x14ac:dyDescent="0.15">
      <c r="A29" s="9">
        <v>24</v>
      </c>
      <c r="B29" s="1" t="s">
        <v>21</v>
      </c>
      <c r="C29" s="9" t="s">
        <v>77</v>
      </c>
      <c r="D29" s="8"/>
      <c r="E29" s="10" t="s">
        <v>147</v>
      </c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28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4"/>
        <v>12</v>
      </c>
      <c r="AA29" s="5">
        <f t="shared" si="5"/>
        <v>0</v>
      </c>
      <c r="AB29" s="5">
        <f t="shared" si="6"/>
        <v>12</v>
      </c>
      <c r="AC29" s="5">
        <f t="shared" si="3"/>
        <v>0</v>
      </c>
      <c r="AD29" s="5">
        <f t="shared" si="7"/>
        <v>0</v>
      </c>
      <c r="AE29" s="28" t="str">
        <f>IF(COUNT(D29:O29)&gt;=1,MAX(D29:O29),"&lt;0.001")</f>
        <v>&lt;0.001</v>
      </c>
      <c r="AF29" s="8" t="str">
        <f>IF(COUNTIF(D29:O29,"~&lt;*")&gt;=1,"&lt;0.001",MIN(D29:O29))</f>
        <v>&lt;0.001</v>
      </c>
      <c r="AG29" s="40" t="str">
        <f>IF(AD29&lt;=Y29,"&lt;0.001",AD29)</f>
        <v>&lt;0.001</v>
      </c>
    </row>
    <row r="30" spans="1:33" x14ac:dyDescent="0.15">
      <c r="A30" s="9">
        <v>25</v>
      </c>
      <c r="B30" s="1" t="s">
        <v>22</v>
      </c>
      <c r="C30" s="9" t="s">
        <v>78</v>
      </c>
      <c r="D30" s="8"/>
      <c r="E30" s="10" t="s">
        <v>149</v>
      </c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28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4"/>
        <v>12</v>
      </c>
      <c r="AA30" s="5">
        <f t="shared" si="5"/>
        <v>0</v>
      </c>
      <c r="AB30" s="5">
        <f t="shared" si="6"/>
        <v>12</v>
      </c>
      <c r="AC30" s="5">
        <f t="shared" si="3"/>
        <v>0</v>
      </c>
      <c r="AD30" s="5">
        <f t="shared" si="7"/>
        <v>0</v>
      </c>
      <c r="AE30" s="28" t="str">
        <f>IF(COUNT(D30:O30)&gt;=1,MAX(D30:O30),"&lt;0.003")</f>
        <v>&lt;0.003</v>
      </c>
      <c r="AF30" s="8" t="str">
        <f>IF(COUNTIF(D30:O30,"~&lt;*")&gt;=1,"&lt;0.003",MIN(D30:O30))</f>
        <v>&lt;0.003</v>
      </c>
      <c r="AG30" s="40" t="str">
        <f>IF(AD30&lt;=Y30,"&lt;0.003",AD30)</f>
        <v>&lt;0.003</v>
      </c>
    </row>
    <row r="31" spans="1:33" x14ac:dyDescent="0.15">
      <c r="A31" s="9">
        <v>26</v>
      </c>
      <c r="B31" s="1" t="s">
        <v>23</v>
      </c>
      <c r="C31" s="9" t="s">
        <v>79</v>
      </c>
      <c r="D31" s="8"/>
      <c r="E31" s="10">
        <v>1E-3</v>
      </c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28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4"/>
        <v>12</v>
      </c>
      <c r="AA31" s="5">
        <f t="shared" si="5"/>
        <v>0</v>
      </c>
      <c r="AB31" s="5">
        <f t="shared" si="6"/>
        <v>11</v>
      </c>
      <c r="AC31" s="5">
        <f t="shared" si="3"/>
        <v>1E-3</v>
      </c>
      <c r="AD31" s="5">
        <f t="shared" si="7"/>
        <v>8.3333333333333331E-5</v>
      </c>
      <c r="AE31" s="28">
        <f>IF(COUNT(D31:O31)&gt;=1,MAX(D31:O31),"&lt;0.001")</f>
        <v>1E-3</v>
      </c>
      <c r="AF31" s="8">
        <f>IF(COUNTIF(D31:O31,"~&lt;*")&gt;=1,"&lt;0.001",MIN(D31:O31))</f>
        <v>1E-3</v>
      </c>
      <c r="AG31" s="40" t="str">
        <f>IF(AD31&lt;=Y31,"&lt;0.001",AD31)</f>
        <v>&lt;0.001</v>
      </c>
    </row>
    <row r="32" spans="1:33" x14ac:dyDescent="0.15">
      <c r="A32" s="9">
        <v>27</v>
      </c>
      <c r="B32" s="1" t="s">
        <v>24</v>
      </c>
      <c r="C32" s="9" t="s">
        <v>68</v>
      </c>
      <c r="D32" s="8"/>
      <c r="E32" s="10">
        <v>2E-3</v>
      </c>
      <c r="F32" s="10"/>
      <c r="G32" s="10"/>
      <c r="H32" s="10"/>
      <c r="I32" s="10"/>
      <c r="J32" s="10"/>
      <c r="K32" s="10"/>
      <c r="L32" s="10"/>
      <c r="M32" s="10"/>
      <c r="N32" s="10"/>
      <c r="O32" s="11"/>
      <c r="P32" s="28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4"/>
        <v>12</v>
      </c>
      <c r="AA32" s="5">
        <f t="shared" si="5"/>
        <v>0</v>
      </c>
      <c r="AB32" s="5">
        <f t="shared" si="6"/>
        <v>11</v>
      </c>
      <c r="AC32" s="5">
        <f t="shared" si="3"/>
        <v>2E-3</v>
      </c>
      <c r="AD32" s="5">
        <f t="shared" si="7"/>
        <v>1.6666666666666666E-4</v>
      </c>
      <c r="AE32" s="28">
        <f>IF(COUNT(D32:O32)&gt;=1,MAX(D32:O32),"&lt;0.001")</f>
        <v>2E-3</v>
      </c>
      <c r="AF32" s="8">
        <f>IF(COUNTIF(D32:O32,"~&lt;*")&gt;=1,"&lt;0.001",MIN(D32:O32))</f>
        <v>2E-3</v>
      </c>
      <c r="AG32" s="40" t="str">
        <f>IF(AD32&lt;=Y32,"&lt;0.001",AD32)</f>
        <v>&lt;0.001</v>
      </c>
    </row>
    <row r="33" spans="1:33" x14ac:dyDescent="0.15">
      <c r="A33" s="9">
        <v>28</v>
      </c>
      <c r="B33" s="1" t="s">
        <v>25</v>
      </c>
      <c r="C33" s="9" t="s">
        <v>79</v>
      </c>
      <c r="D33" s="8"/>
      <c r="E33" s="10">
        <v>3.0000000000000001E-3</v>
      </c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28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4"/>
        <v>12</v>
      </c>
      <c r="AA33" s="5">
        <f t="shared" si="5"/>
        <v>0</v>
      </c>
      <c r="AB33" s="5">
        <f t="shared" si="6"/>
        <v>11</v>
      </c>
      <c r="AC33" s="5">
        <f t="shared" si="3"/>
        <v>3.0000000000000001E-3</v>
      </c>
      <c r="AD33" s="5">
        <f t="shared" si="7"/>
        <v>2.5000000000000001E-4</v>
      </c>
      <c r="AE33" s="28">
        <f>IF(COUNT(D33:O33)&gt;=1,MAX(D33:O33),"&lt;0.001")</f>
        <v>3.0000000000000001E-3</v>
      </c>
      <c r="AF33" s="8">
        <f>IF(COUNTIF(D33:O33,"~&lt;*")&gt;=1,"&lt;0.001",MIN(D33:O33))</f>
        <v>3.0000000000000001E-3</v>
      </c>
      <c r="AG33" s="40" t="str">
        <f>IF(AD33&lt;=Y33,"&lt;0.001",AD33)</f>
        <v>&lt;0.001</v>
      </c>
    </row>
    <row r="34" spans="1:33" x14ac:dyDescent="0.15">
      <c r="A34" s="9">
        <v>29</v>
      </c>
      <c r="B34" s="1" t="s">
        <v>26</v>
      </c>
      <c r="C34" s="9" t="s">
        <v>78</v>
      </c>
      <c r="D34" s="8"/>
      <c r="E34" s="10" t="s">
        <v>149</v>
      </c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28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4"/>
        <v>12</v>
      </c>
      <c r="AA34" s="5">
        <f t="shared" si="5"/>
        <v>0</v>
      </c>
      <c r="AB34" s="5">
        <f t="shared" si="6"/>
        <v>12</v>
      </c>
      <c r="AC34" s="5">
        <f t="shared" si="3"/>
        <v>0</v>
      </c>
      <c r="AD34" s="5">
        <f t="shared" si="7"/>
        <v>0</v>
      </c>
      <c r="AE34" s="28" t="str">
        <f>IF(COUNT(D34:O34)&gt;=1,MAX(D34:O34),"&lt;0.003")</f>
        <v>&lt;0.003</v>
      </c>
      <c r="AF34" s="8" t="str">
        <f>IF(COUNTIF(D34:O34,"~&lt;*")&gt;=1,"&lt;0.003",MIN(D34:O34))</f>
        <v>&lt;0.003</v>
      </c>
      <c r="AG34" s="40" t="str">
        <f>IF(AD34&lt;=Y34,"&lt;0.003",AD34)</f>
        <v>&lt;0.003</v>
      </c>
    </row>
    <row r="35" spans="1:33" x14ac:dyDescent="0.15">
      <c r="A35" s="9">
        <v>30</v>
      </c>
      <c r="B35" s="1" t="s">
        <v>27</v>
      </c>
      <c r="C35" s="9" t="s">
        <v>78</v>
      </c>
      <c r="D35" s="8"/>
      <c r="E35" s="10" t="s">
        <v>147</v>
      </c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28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4"/>
        <v>12</v>
      </c>
      <c r="AA35" s="5">
        <f t="shared" si="5"/>
        <v>0</v>
      </c>
      <c r="AB35" s="5">
        <f t="shared" si="6"/>
        <v>12</v>
      </c>
      <c r="AC35" s="5">
        <f t="shared" si="3"/>
        <v>0</v>
      </c>
      <c r="AD35" s="5">
        <f t="shared" si="7"/>
        <v>0</v>
      </c>
      <c r="AE35" s="28" t="str">
        <f>IF(COUNT(D35:O35)&gt;=1,MAX(D35:O35),"&lt;0.001")</f>
        <v>&lt;0.001</v>
      </c>
      <c r="AF35" s="8" t="str">
        <f>IF(COUNTIF(D35:O35,"~&lt;*")&gt;=1,"&lt;0.001",MIN(D35:O35))</f>
        <v>&lt;0.001</v>
      </c>
      <c r="AG35" s="40" t="str">
        <f>IF(AD35&lt;=Y35,"&lt;0.001",AD35)</f>
        <v>&lt;0.001</v>
      </c>
    </row>
    <row r="36" spans="1:33" x14ac:dyDescent="0.15">
      <c r="A36" s="9">
        <v>31</v>
      </c>
      <c r="B36" s="1" t="s">
        <v>28</v>
      </c>
      <c r="C36" s="9" t="s">
        <v>80</v>
      </c>
      <c r="D36" s="8"/>
      <c r="E36" s="10">
        <v>2E-3</v>
      </c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28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4"/>
        <v>12</v>
      </c>
      <c r="AA36" s="5">
        <f t="shared" si="5"/>
        <v>0</v>
      </c>
      <c r="AB36" s="5">
        <f t="shared" si="6"/>
        <v>11</v>
      </c>
      <c r="AC36" s="5">
        <f t="shared" si="3"/>
        <v>2E-3</v>
      </c>
      <c r="AD36" s="5">
        <f t="shared" si="7"/>
        <v>1.6666666666666666E-4</v>
      </c>
      <c r="AE36" s="28">
        <f>IF(COUNT(D36:O36)&gt;=1,MAX(D36:O36),"&lt;0.001")</f>
        <v>2E-3</v>
      </c>
      <c r="AF36" s="8">
        <f>IF(COUNTIF(D36:O36,"~&lt;*")&gt;=1,"&lt;0.001",MIN(D36:O36))</f>
        <v>2E-3</v>
      </c>
      <c r="AG36" s="40" t="str">
        <f>IF(AD36&lt;=Y36,"&lt;0.001",AD36)</f>
        <v>&lt;0.001</v>
      </c>
    </row>
    <row r="37" spans="1:33" x14ac:dyDescent="0.15">
      <c r="A37" s="9">
        <v>32</v>
      </c>
      <c r="B37" s="1" t="s">
        <v>29</v>
      </c>
      <c r="C37" s="9" t="s">
        <v>81</v>
      </c>
      <c r="D37" s="8"/>
      <c r="E37" s="10" t="s">
        <v>150</v>
      </c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28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4"/>
        <v>12</v>
      </c>
      <c r="AA37" s="5">
        <f t="shared" si="5"/>
        <v>0</v>
      </c>
      <c r="AB37" s="5">
        <f t="shared" si="6"/>
        <v>12</v>
      </c>
      <c r="AC37" s="5">
        <f t="shared" si="3"/>
        <v>0</v>
      </c>
      <c r="AD37" s="5">
        <f t="shared" si="7"/>
        <v>0</v>
      </c>
      <c r="AE37" s="28" t="str">
        <f>IF(COUNT(D37:O37)&gt;=1,MAX(D37:O37),"&lt;0.008")</f>
        <v>&lt;0.008</v>
      </c>
      <c r="AF37" s="8" t="str">
        <f>IF(COUNTIF(D37:O37,"~&lt;*")&gt;=1,"&lt;0.008",MIN(D37:O37))</f>
        <v>&lt;0.008</v>
      </c>
      <c r="AG37" s="40" t="str">
        <f>IF(AD37&lt;=Y37,"&lt;0.008",AD37)</f>
        <v>&lt;0.008</v>
      </c>
    </row>
    <row r="38" spans="1:33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28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3">
        <v>1</v>
      </c>
      <c r="X38" s="5" t="s">
        <v>101</v>
      </c>
      <c r="Y38" s="5">
        <v>1E-3</v>
      </c>
      <c r="Z38" s="5">
        <f t="shared" si="4"/>
        <v>12</v>
      </c>
      <c r="AA38" s="5">
        <f t="shared" si="5"/>
        <v>0</v>
      </c>
      <c r="AB38" s="5">
        <f t="shared" si="6"/>
        <v>12</v>
      </c>
      <c r="AC38" s="5">
        <f t="shared" si="3"/>
        <v>0</v>
      </c>
      <c r="AD38" s="5">
        <f t="shared" si="7"/>
        <v>0</v>
      </c>
      <c r="AE38" s="28" t="str">
        <f>IF(COUNT(D38:O38)&gt;=1,MAX(D38:O38),"&lt;0.001")</f>
        <v>&lt;0.001</v>
      </c>
      <c r="AF38" s="8">
        <f>IF(COUNTIF(D38:O38,"~&lt;*")&gt;=1,"&lt;0.001",MIN(D38:O38))</f>
        <v>0</v>
      </c>
      <c r="AG38" s="40" t="str">
        <f>IF(AD38&lt;=Y38,"&lt;0.001",AD38)</f>
        <v>&lt;0.001</v>
      </c>
    </row>
    <row r="39" spans="1:33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28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4"/>
        <v>12</v>
      </c>
      <c r="AA39" s="5">
        <f t="shared" si="5"/>
        <v>0</v>
      </c>
      <c r="AB39" s="5">
        <f t="shared" si="6"/>
        <v>12</v>
      </c>
      <c r="AC39" s="5">
        <f t="shared" si="3"/>
        <v>0</v>
      </c>
      <c r="AD39" s="5">
        <f t="shared" si="7"/>
        <v>0</v>
      </c>
      <c r="AE39" s="28" t="str">
        <f>IF(COUNT(D39:O39)&gt;=1,MAX(D39:O39),"&lt;0.01")</f>
        <v>&lt;0.01</v>
      </c>
      <c r="AF39" s="8">
        <f>IF(COUNTIF(D39:O39,"~&lt;*")&gt;=1,"&lt;0.01",MIN(D39:O39))</f>
        <v>0</v>
      </c>
      <c r="AG39" s="40" t="str">
        <f>IF(AD39&lt;=Y39,"&lt;0.01",AD39)</f>
        <v>&lt;0.01</v>
      </c>
    </row>
    <row r="40" spans="1:33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28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4"/>
        <v>12</v>
      </c>
      <c r="AA40" s="5">
        <f t="shared" si="5"/>
        <v>0</v>
      </c>
      <c r="AB40" s="5">
        <f t="shared" si="6"/>
        <v>12</v>
      </c>
      <c r="AC40" s="5">
        <f t="shared" si="3"/>
        <v>0</v>
      </c>
      <c r="AD40" s="5">
        <f t="shared" si="7"/>
        <v>0</v>
      </c>
      <c r="AE40" s="28" t="str">
        <f>IF(COUNT(D40:O40)&gt;=1,MAX(D40:O40),"&lt;0.03")</f>
        <v>&lt;0.03</v>
      </c>
      <c r="AF40" s="8">
        <f>IF(COUNTIF(D40:O40,"~&lt;*")&gt;=1,"&lt;0.03",MIN(D40:O40))</f>
        <v>0</v>
      </c>
      <c r="AG40" s="40" t="str">
        <f>IF(AD40&lt;=Y40,"&lt;0.03",AD40)</f>
        <v>&lt;0.03</v>
      </c>
    </row>
    <row r="41" spans="1:33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28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3">
        <v>1</v>
      </c>
      <c r="X41" s="5" t="s">
        <v>114</v>
      </c>
      <c r="Y41" s="5">
        <v>0.01</v>
      </c>
      <c r="Z41" s="5">
        <f t="shared" si="4"/>
        <v>12</v>
      </c>
      <c r="AA41" s="5">
        <f t="shared" si="5"/>
        <v>0</v>
      </c>
      <c r="AB41" s="5">
        <f t="shared" si="6"/>
        <v>12</v>
      </c>
      <c r="AC41" s="5">
        <f t="shared" si="3"/>
        <v>0</v>
      </c>
      <c r="AD41" s="5">
        <f t="shared" si="7"/>
        <v>0</v>
      </c>
      <c r="AE41" s="28" t="str">
        <f>IF(COUNT(D41:O41)&gt;=1,MAX(D41:O41),"&lt;0.01")</f>
        <v>&lt;0.01</v>
      </c>
      <c r="AF41" s="8">
        <f>IF(COUNTIF(D41:O41,"~&lt;*")&gt;=1,"&lt;0.01",MIN(D41:O41))</f>
        <v>0</v>
      </c>
      <c r="AG41" s="40" t="str">
        <f>IF(AD41&lt;=Y41,"&lt;0.01",AD41)</f>
        <v>&lt;0.01</v>
      </c>
    </row>
    <row r="42" spans="1:33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28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4"/>
        <v>12</v>
      </c>
      <c r="AA42" s="5">
        <f t="shared" si="5"/>
        <v>0</v>
      </c>
      <c r="AB42" s="5">
        <f t="shared" si="6"/>
        <v>12</v>
      </c>
      <c r="AC42" s="5">
        <f t="shared" si="3"/>
        <v>0</v>
      </c>
      <c r="AD42" s="5">
        <f t="shared" si="7"/>
        <v>0</v>
      </c>
      <c r="AE42" s="28" t="str">
        <f>IF(COUNT(D42:O42)&gt;=1,MAX(D42:O42),"&lt;0.1")</f>
        <v>&lt;0.1</v>
      </c>
      <c r="AF42" s="8">
        <f>IF(COUNTIF(D42:O42,"~&lt;*")&gt;=1,"&lt;0.1",MIN(D42:O42))</f>
        <v>0</v>
      </c>
      <c r="AG42" s="40" t="str">
        <f>IF(AD42&lt;=Y42,"&lt;0.1",AD42)</f>
        <v>&lt;0.1</v>
      </c>
    </row>
    <row r="43" spans="1:33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28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4"/>
        <v>12</v>
      </c>
      <c r="AA43" s="5">
        <f t="shared" si="5"/>
        <v>0</v>
      </c>
      <c r="AB43" s="5">
        <f t="shared" si="6"/>
        <v>12</v>
      </c>
      <c r="AC43" s="5">
        <f t="shared" si="3"/>
        <v>0</v>
      </c>
      <c r="AD43" s="5">
        <f t="shared" si="7"/>
        <v>0</v>
      </c>
      <c r="AE43" s="28" t="str">
        <f>IF(COUNT(D43:O43)&gt;=1,MAX(D43:O43),"&lt;0.001")</f>
        <v>&lt;0.001</v>
      </c>
      <c r="AF43" s="8">
        <f>IF(COUNTIF(D43:O43,"~&lt;*")&gt;=1,"&lt;0.001",MIN(D43:O43))</f>
        <v>0</v>
      </c>
      <c r="AG43" s="40" t="str">
        <f>IF(AD43&lt;=Y43,"&lt;0.001",AD43)</f>
        <v>&lt;0.001</v>
      </c>
    </row>
    <row r="44" spans="1:33" x14ac:dyDescent="0.15">
      <c r="A44" s="9">
        <v>39</v>
      </c>
      <c r="B44" s="1" t="s">
        <v>36</v>
      </c>
      <c r="C44" s="9" t="s">
        <v>84</v>
      </c>
      <c r="D44" s="39">
        <v>12</v>
      </c>
      <c r="E44" s="10">
        <v>12.1</v>
      </c>
      <c r="F44" s="12">
        <v>12</v>
      </c>
      <c r="G44" s="10">
        <v>12.1</v>
      </c>
      <c r="H44" s="10"/>
      <c r="I44" s="10"/>
      <c r="J44" s="10"/>
      <c r="K44" s="10"/>
      <c r="L44" s="10"/>
      <c r="M44" s="11"/>
      <c r="N44" s="11"/>
      <c r="O44" s="11"/>
      <c r="P44" s="28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4"/>
        <v>12</v>
      </c>
      <c r="AA44" s="5">
        <f t="shared" si="5"/>
        <v>0</v>
      </c>
      <c r="AB44" s="5">
        <f t="shared" si="6"/>
        <v>8</v>
      </c>
      <c r="AC44" s="5">
        <f t="shared" si="3"/>
        <v>48.2</v>
      </c>
      <c r="AD44" s="5">
        <f t="shared" si="7"/>
        <v>4.0166666666666666</v>
      </c>
      <c r="AE44" s="28">
        <f>IF(COUNT(D44:O44)&gt;=1,MAX(D44:O44),"&lt;0.2")</f>
        <v>12.1</v>
      </c>
      <c r="AF44" s="8">
        <f>IF(COUNTIF(D44:O44,"~&lt;*")&gt;=1,"&lt;0.2",MIN(D44:O44))</f>
        <v>12</v>
      </c>
      <c r="AG44" s="40">
        <f>IF(AD44&lt;=Y44,"&lt;0.2",AD44)</f>
        <v>4.0166666666666666</v>
      </c>
    </row>
    <row r="45" spans="1:33" x14ac:dyDescent="0.15">
      <c r="A45" s="9">
        <v>40</v>
      </c>
      <c r="B45" s="1" t="s">
        <v>37</v>
      </c>
      <c r="C45" s="9" t="s">
        <v>85</v>
      </c>
      <c r="D45" s="8"/>
      <c r="E45" s="10">
        <v>97</v>
      </c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28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4"/>
        <v>12</v>
      </c>
      <c r="AA45" s="5">
        <f t="shared" si="5"/>
        <v>0</v>
      </c>
      <c r="AB45" s="5">
        <f t="shared" si="6"/>
        <v>11</v>
      </c>
      <c r="AC45" s="5">
        <f t="shared" si="3"/>
        <v>97</v>
      </c>
      <c r="AD45" s="5">
        <f t="shared" si="7"/>
        <v>8.0833333333333339</v>
      </c>
      <c r="AE45" s="28">
        <f>IF(COUNT(D45:O45)&gt;=1,MAX(D45:O45),"&lt;1")</f>
        <v>97</v>
      </c>
      <c r="AF45" s="8">
        <f>IF(COUNTIF(D45:O45,"~&lt;*")&gt;=1,"&lt;1",MIN(D45:O45))</f>
        <v>97</v>
      </c>
      <c r="AG45" s="40">
        <f>IF(AD45&lt;=Y45,"&lt;1",AD45)</f>
        <v>8.0833333333333339</v>
      </c>
    </row>
    <row r="46" spans="1:33" x14ac:dyDescent="0.15">
      <c r="A46" s="9">
        <v>41</v>
      </c>
      <c r="B46" s="1" t="s">
        <v>38</v>
      </c>
      <c r="C46" s="9" t="s">
        <v>86</v>
      </c>
      <c r="D46" s="8"/>
      <c r="E46" s="10">
        <v>201</v>
      </c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28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4"/>
        <v>12</v>
      </c>
      <c r="AA46" s="5">
        <f t="shared" si="5"/>
        <v>0</v>
      </c>
      <c r="AB46" s="5">
        <f t="shared" si="6"/>
        <v>11</v>
      </c>
      <c r="AC46" s="5">
        <f t="shared" si="3"/>
        <v>201</v>
      </c>
      <c r="AD46" s="5">
        <f t="shared" si="7"/>
        <v>16.75</v>
      </c>
      <c r="AE46" s="28">
        <f>IF(COUNT(D46:O46)&gt;=1,MAX(D46:O46),"&lt;1")</f>
        <v>201</v>
      </c>
      <c r="AF46" s="8">
        <f>IF(COUNTIF(D46:O46,"~&lt;*")&gt;=1,"&lt;1",MIN(D46:O46))</f>
        <v>201</v>
      </c>
      <c r="AG46" s="40">
        <f>IF(AD46&lt;=Y46,"&lt;1",AD46)</f>
        <v>16.75</v>
      </c>
    </row>
    <row r="47" spans="1:33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8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4"/>
        <v>12</v>
      </c>
      <c r="AA47" s="5">
        <f t="shared" si="5"/>
        <v>0</v>
      </c>
      <c r="AB47" s="5">
        <f t="shared" si="6"/>
        <v>12</v>
      </c>
      <c r="AC47" s="5">
        <f t="shared" si="3"/>
        <v>0</v>
      </c>
      <c r="AD47" s="5">
        <f t="shared" si="7"/>
        <v>0</v>
      </c>
      <c r="AE47" s="28" t="str">
        <f>IF(COUNT(D47:O47)&gt;=1,MAX(D47:O47),"&lt;0.02")</f>
        <v>&lt;0.02</v>
      </c>
      <c r="AF47" s="8">
        <f>IF(COUNTIF(D47:O47,"~&lt;*")&gt;=1,"&lt;0.02",MIN(D47:O47))</f>
        <v>0</v>
      </c>
      <c r="AG47" s="40" t="str">
        <f>IF(AD47&lt;=Y47,"&lt;0.02",AD47)</f>
        <v>&lt;0.02</v>
      </c>
    </row>
    <row r="48" spans="1:33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8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4"/>
        <v>12</v>
      </c>
      <c r="AA48" s="5">
        <f t="shared" si="5"/>
        <v>0</v>
      </c>
      <c r="AB48" s="5">
        <f t="shared" si="6"/>
        <v>12</v>
      </c>
      <c r="AC48" s="5">
        <f t="shared" si="3"/>
        <v>0</v>
      </c>
      <c r="AD48" s="5">
        <f t="shared" si="7"/>
        <v>0</v>
      </c>
      <c r="AE48" s="28" t="str">
        <f>IF(COUNT(D48:O48)&gt;=1,MAX(D48:O48),"&lt;0.000001")</f>
        <v>&lt;0.000001</v>
      </c>
      <c r="AF48" s="8">
        <f>IF(COUNTIF(D48:O48,"~&lt;*")&gt;=1,"&lt;0.000001",MIN(D48:O48))</f>
        <v>0</v>
      </c>
      <c r="AG48" s="40" t="str">
        <f>IF(AD48&lt;=Y48,"&lt;0.000001",AD48)</f>
        <v>&lt;0.000001</v>
      </c>
    </row>
    <row r="49" spans="1:33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8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4"/>
        <v>12</v>
      </c>
      <c r="AA49" s="5">
        <f t="shared" si="5"/>
        <v>0</v>
      </c>
      <c r="AB49" s="5">
        <f t="shared" si="6"/>
        <v>12</v>
      </c>
      <c r="AC49" s="5">
        <f t="shared" si="3"/>
        <v>0</v>
      </c>
      <c r="AD49" s="5">
        <f t="shared" si="7"/>
        <v>0</v>
      </c>
      <c r="AE49" s="28" t="str">
        <f>IF(COUNT(D49:O49)&gt;=1,MAX(D49:O49),"&lt;0.000001")</f>
        <v>&lt;0.000001</v>
      </c>
      <c r="AF49" s="8">
        <f>IF(COUNTIF(D49:O49,"~&lt;*")&gt;=1,"&lt;0.000001",MIN(D49:O49))</f>
        <v>0</v>
      </c>
      <c r="AG49" s="40" t="str">
        <f>IF(AD49&lt;=Y49,"&lt;0.000001",AD49)</f>
        <v>&lt;0.000001</v>
      </c>
    </row>
    <row r="50" spans="1:33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28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4"/>
        <v>12</v>
      </c>
      <c r="AA50" s="5">
        <f t="shared" si="5"/>
        <v>0</v>
      </c>
      <c r="AB50" s="5">
        <f t="shared" si="6"/>
        <v>12</v>
      </c>
      <c r="AC50" s="5">
        <f t="shared" si="3"/>
        <v>0</v>
      </c>
      <c r="AD50" s="5">
        <f t="shared" si="7"/>
        <v>0</v>
      </c>
      <c r="AE50" s="28" t="str">
        <f>IF(COUNT(D50:O50)&gt;=1,MAX(D50:O50),"&lt;0.002")</f>
        <v>&lt;0.002</v>
      </c>
      <c r="AF50" s="8">
        <f>IF(COUNTIF(D50:O50,"~&lt;*")&gt;=1,"&lt;0.002",MIN(D50:O50))</f>
        <v>0</v>
      </c>
      <c r="AG50" s="40" t="str">
        <f>IF(AD50&lt;=Y50,"&lt;0.002",AD50)</f>
        <v>&lt;0.002</v>
      </c>
    </row>
    <row r="51" spans="1:33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28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4"/>
        <v>12</v>
      </c>
      <c r="AA51" s="5">
        <f t="shared" si="5"/>
        <v>0</v>
      </c>
      <c r="AB51" s="5">
        <f t="shared" si="6"/>
        <v>12</v>
      </c>
      <c r="AC51" s="5">
        <f t="shared" si="3"/>
        <v>0</v>
      </c>
      <c r="AD51" s="5">
        <f t="shared" si="7"/>
        <v>0</v>
      </c>
      <c r="AE51" s="28" t="str">
        <f>IF(COUNT(D51:O51)&gt;=1,MAX(D51:O51),"&lt;0.0005")</f>
        <v>&lt;0.0005</v>
      </c>
      <c r="AF51" s="8">
        <f>IF(COUNTIF(D51:O51,"~&lt;*")&gt;=1,"&lt;0.0005",MIN(D51:O51))</f>
        <v>0</v>
      </c>
      <c r="AG51" s="40" t="str">
        <f>IF(AD51&lt;=Y51,"&lt;0.0005",AD51)</f>
        <v>&lt;0.0005</v>
      </c>
    </row>
    <row r="52" spans="1:33" x14ac:dyDescent="0.15">
      <c r="A52" s="9">
        <v>47</v>
      </c>
      <c r="B52" s="1" t="s">
        <v>44</v>
      </c>
      <c r="C52" s="9" t="s">
        <v>89</v>
      </c>
      <c r="D52" s="8" t="s">
        <v>141</v>
      </c>
      <c r="E52" s="10" t="s">
        <v>141</v>
      </c>
      <c r="F52" s="10" t="s">
        <v>141</v>
      </c>
      <c r="G52" s="10">
        <v>0.3</v>
      </c>
      <c r="H52" s="10"/>
      <c r="I52" s="10"/>
      <c r="J52" s="10"/>
      <c r="K52" s="10"/>
      <c r="L52" s="10"/>
      <c r="M52" s="10"/>
      <c r="N52" s="10"/>
      <c r="O52" s="11"/>
      <c r="P52" s="28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33">
        <v>3</v>
      </c>
      <c r="X52" s="5" t="s">
        <v>121</v>
      </c>
      <c r="Y52" s="5">
        <v>0.3</v>
      </c>
      <c r="Z52" s="5">
        <f t="shared" si="4"/>
        <v>12</v>
      </c>
      <c r="AA52" s="5">
        <f t="shared" si="5"/>
        <v>0</v>
      </c>
      <c r="AB52" s="5">
        <f t="shared" si="6"/>
        <v>11</v>
      </c>
      <c r="AC52" s="5">
        <f t="shared" si="3"/>
        <v>0.3</v>
      </c>
      <c r="AD52" s="5">
        <f t="shared" si="7"/>
        <v>2.4999999999999998E-2</v>
      </c>
      <c r="AE52" s="28">
        <f>IF(COUNT(D52:O52)&gt;=1,MAX(D52:O52),"&lt;0.3")</f>
        <v>0.3</v>
      </c>
      <c r="AF52" s="8" t="str">
        <f>IF(COUNTIF(D52:O52,"~&lt;*")&gt;=1,"&lt;0.3",MIN(D52:O52))</f>
        <v>&lt;0.3</v>
      </c>
      <c r="AG52" s="40" t="str">
        <f>IF(AD52&lt;=Y52,"&lt;0.3",AD52)</f>
        <v>&lt;0.3</v>
      </c>
    </row>
    <row r="53" spans="1:33" x14ac:dyDescent="0.15">
      <c r="A53" s="9">
        <v>48</v>
      </c>
      <c r="B53" s="1" t="s">
        <v>45</v>
      </c>
      <c r="C53" s="9" t="s">
        <v>54</v>
      </c>
      <c r="D53" s="10">
        <v>7.8</v>
      </c>
      <c r="E53" s="10">
        <v>7.8</v>
      </c>
      <c r="F53" s="10">
        <v>7.8</v>
      </c>
      <c r="G53" s="10">
        <v>7.8</v>
      </c>
      <c r="H53" s="10"/>
      <c r="I53" s="10"/>
      <c r="J53" s="10"/>
      <c r="K53" s="10"/>
      <c r="L53" s="10"/>
      <c r="M53" s="10"/>
      <c r="N53" s="11"/>
      <c r="O53" s="11"/>
      <c r="P53" s="28"/>
      <c r="Q53" s="10"/>
      <c r="R53" s="10"/>
      <c r="U53" s="5">
        <v>5.8</v>
      </c>
      <c r="V53" s="5">
        <v>8.6</v>
      </c>
      <c r="AE53" s="31">
        <f>MAX(D53:O53)</f>
        <v>7.8</v>
      </c>
      <c r="AF53" s="39">
        <f>MIN(D53:O53)</f>
        <v>7.8</v>
      </c>
      <c r="AG53" s="40">
        <f>AVERAGE(D53:O53)</f>
        <v>7.8</v>
      </c>
    </row>
    <row r="54" spans="1:33" x14ac:dyDescent="0.15">
      <c r="A54" s="9">
        <v>49</v>
      </c>
      <c r="B54" s="1" t="s">
        <v>46</v>
      </c>
      <c r="C54" s="9" t="s">
        <v>55</v>
      </c>
      <c r="D54" s="10" t="s">
        <v>142</v>
      </c>
      <c r="E54" s="10" t="s">
        <v>142</v>
      </c>
      <c r="F54" s="10" t="s">
        <v>142</v>
      </c>
      <c r="G54" s="10" t="s">
        <v>142</v>
      </c>
      <c r="H54" s="10"/>
      <c r="I54" s="10"/>
      <c r="J54" s="10"/>
      <c r="K54" s="10"/>
      <c r="L54" s="10"/>
      <c r="M54" s="10"/>
      <c r="N54" s="10"/>
      <c r="O54" s="11"/>
      <c r="P54" s="28"/>
      <c r="Q54" s="10"/>
      <c r="R54" s="10"/>
      <c r="V54" s="5" t="s">
        <v>95</v>
      </c>
      <c r="AE54" s="28"/>
      <c r="AF54" s="8"/>
      <c r="AG54" s="40"/>
    </row>
    <row r="55" spans="1:33" x14ac:dyDescent="0.15">
      <c r="A55" s="9">
        <v>50</v>
      </c>
      <c r="B55" s="1" t="s">
        <v>47</v>
      </c>
      <c r="C55" s="9" t="s">
        <v>55</v>
      </c>
      <c r="D55" s="10" t="s">
        <v>142</v>
      </c>
      <c r="E55" s="10" t="s">
        <v>142</v>
      </c>
      <c r="F55" s="10" t="s">
        <v>142</v>
      </c>
      <c r="G55" s="10" t="s">
        <v>142</v>
      </c>
      <c r="H55" s="10"/>
      <c r="I55" s="10"/>
      <c r="J55" s="10"/>
      <c r="K55" s="10"/>
      <c r="L55" s="10"/>
      <c r="M55" s="10"/>
      <c r="N55" s="10"/>
      <c r="O55" s="11"/>
      <c r="P55" s="28"/>
      <c r="Q55" s="10"/>
      <c r="R55" s="10"/>
      <c r="V55" s="5" t="s">
        <v>95</v>
      </c>
      <c r="AE55" s="28"/>
      <c r="AF55" s="8"/>
      <c r="AG55" s="40"/>
    </row>
    <row r="56" spans="1:33" x14ac:dyDescent="0.15">
      <c r="A56" s="9">
        <v>51</v>
      </c>
      <c r="B56" s="1" t="s">
        <v>48</v>
      </c>
      <c r="C56" s="9" t="s">
        <v>56</v>
      </c>
      <c r="D56" s="10" t="s">
        <v>143</v>
      </c>
      <c r="E56" s="10" t="s">
        <v>143</v>
      </c>
      <c r="F56" s="10" t="s">
        <v>143</v>
      </c>
      <c r="G56" s="10" t="s">
        <v>143</v>
      </c>
      <c r="H56" s="10"/>
      <c r="I56" s="10"/>
      <c r="J56" s="10"/>
      <c r="K56" s="10"/>
      <c r="L56" s="10"/>
      <c r="M56" s="10"/>
      <c r="N56" s="10"/>
      <c r="O56" s="11"/>
      <c r="P56" s="28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4"/>
        <v>12</v>
      </c>
      <c r="AA56" s="5">
        <f t="shared" si="5"/>
        <v>0</v>
      </c>
      <c r="AB56" s="5">
        <f t="shared" si="6"/>
        <v>12</v>
      </c>
      <c r="AC56" s="5">
        <f>SUM(D56:O56)</f>
        <v>0</v>
      </c>
      <c r="AD56" s="5">
        <f>AC56/Z56</f>
        <v>0</v>
      </c>
      <c r="AE56" s="28" t="str">
        <f>IF(COUNT(D56:O56)&gt;=1,MAX(D56:O56),"&lt;0.5")</f>
        <v>&lt;0.5</v>
      </c>
      <c r="AF56" s="8" t="str">
        <f>IF(COUNTIF(D56:O56,"~&lt;*")&gt;=1,"&lt;0.5",MIN(D56:O56))</f>
        <v>&lt;0.5</v>
      </c>
      <c r="AG56" s="40" t="str">
        <f>IF(AD56&lt;=Y56,"&lt;0.5",AD56)</f>
        <v>&lt;0.5</v>
      </c>
    </row>
    <row r="57" spans="1:33" x14ac:dyDescent="0.15">
      <c r="A57" s="13">
        <v>52</v>
      </c>
      <c r="B57" s="2" t="s">
        <v>49</v>
      </c>
      <c r="C57" s="13" t="s">
        <v>57</v>
      </c>
      <c r="D57" s="14" t="s">
        <v>144</v>
      </c>
      <c r="E57" s="14" t="s">
        <v>144</v>
      </c>
      <c r="F57" s="14" t="s">
        <v>144</v>
      </c>
      <c r="G57" s="14" t="s">
        <v>144</v>
      </c>
      <c r="H57" s="14"/>
      <c r="I57" s="14"/>
      <c r="J57" s="14"/>
      <c r="K57" s="14"/>
      <c r="L57" s="14"/>
      <c r="M57" s="14"/>
      <c r="N57" s="14"/>
      <c r="O57" s="15"/>
      <c r="P57" s="16"/>
      <c r="Q57" s="14"/>
      <c r="R57" s="14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4"/>
        <v>12</v>
      </c>
      <c r="AA57" s="5">
        <f t="shared" si="5"/>
        <v>0</v>
      </c>
      <c r="AB57" s="5">
        <f t="shared" si="6"/>
        <v>12</v>
      </c>
      <c r="AC57" s="5">
        <f>SUM(D57:O57)</f>
        <v>0</v>
      </c>
      <c r="AD57" s="5">
        <f>AC57/Z57</f>
        <v>0</v>
      </c>
      <c r="AE57" s="16" t="str">
        <f>IF(COUNT(D57:O57)&gt;=1,MAX(D57:O57),"&lt;0.1")</f>
        <v>&lt;0.1</v>
      </c>
      <c r="AF57" s="8" t="str">
        <f>IF(COUNTIF(D57:O57,"~&lt;*")&gt;=1,"&lt;0.1",MIN(D57:O57))</f>
        <v>&lt;0.1</v>
      </c>
      <c r="AG57" s="40" t="str">
        <f>IF(AD57&lt;=Y57,"&lt;0.1",AD57)</f>
        <v>&lt;0.1</v>
      </c>
    </row>
    <row r="58" spans="1:33" x14ac:dyDescent="0.15">
      <c r="A58" s="5" t="s">
        <v>61</v>
      </c>
      <c r="B58" s="21" t="s">
        <v>62</v>
      </c>
      <c r="P58" s="37"/>
      <c r="AE58" s="37"/>
    </row>
    <row r="59" spans="1:33" x14ac:dyDescent="0.15">
      <c r="A59" s="17"/>
      <c r="B59" s="17" t="s">
        <v>59</v>
      </c>
      <c r="C59" s="17"/>
      <c r="D59" s="18">
        <v>21.3</v>
      </c>
      <c r="E59" s="18">
        <v>22.6</v>
      </c>
      <c r="F59" s="18">
        <v>24</v>
      </c>
      <c r="G59" s="18">
        <v>33.799999999999997</v>
      </c>
      <c r="H59" s="18"/>
      <c r="I59" s="18"/>
      <c r="J59" s="18"/>
      <c r="K59" s="18"/>
      <c r="L59" s="18"/>
      <c r="M59" s="18"/>
      <c r="N59" s="18"/>
      <c r="O59" s="18"/>
      <c r="P59" s="30"/>
      <c r="Q59" s="18"/>
      <c r="R59" s="18"/>
      <c r="AE59" s="30">
        <f>MAX(D59:O59)</f>
        <v>33.799999999999997</v>
      </c>
      <c r="AF59" s="18">
        <f>MIN(D59:O59)</f>
        <v>21.3</v>
      </c>
      <c r="AG59" s="18">
        <f>AVERAGE(D59:O59)</f>
        <v>25.425000000000001</v>
      </c>
    </row>
    <row r="60" spans="1:33" x14ac:dyDescent="0.15">
      <c r="A60" s="19"/>
      <c r="B60" s="19" t="s">
        <v>60</v>
      </c>
      <c r="C60" s="19"/>
      <c r="D60" s="12">
        <v>16</v>
      </c>
      <c r="E60" s="12">
        <v>17</v>
      </c>
      <c r="F60" s="12">
        <v>21.5</v>
      </c>
      <c r="G60" s="12">
        <v>22</v>
      </c>
      <c r="H60" s="12"/>
      <c r="I60" s="12"/>
      <c r="J60" s="12"/>
      <c r="K60" s="12"/>
      <c r="L60" s="12"/>
      <c r="M60" s="12"/>
      <c r="N60" s="12"/>
      <c r="O60" s="12"/>
      <c r="P60" s="31"/>
      <c r="Q60" s="12"/>
      <c r="R60" s="12"/>
      <c r="AE60" s="31">
        <f>MAX(D60:O60)</f>
        <v>22</v>
      </c>
      <c r="AF60" s="12">
        <f>MIN(D60:O60)</f>
        <v>16</v>
      </c>
      <c r="AG60" s="12">
        <f>AVERAGE(D60:O60)</f>
        <v>19.125</v>
      </c>
    </row>
    <row r="61" spans="1:33" x14ac:dyDescent="0.15">
      <c r="A61" s="20"/>
      <c r="B61" s="20" t="s">
        <v>90</v>
      </c>
      <c r="C61" s="20"/>
      <c r="D61" s="27">
        <v>0.24</v>
      </c>
      <c r="E61" s="27">
        <v>0.28000000000000003</v>
      </c>
      <c r="F61" s="27">
        <v>0.32</v>
      </c>
      <c r="G61" s="27">
        <v>0.32</v>
      </c>
      <c r="H61" s="27"/>
      <c r="I61" s="27"/>
      <c r="J61" s="27"/>
      <c r="K61" s="27"/>
      <c r="L61" s="27"/>
      <c r="M61" s="27"/>
      <c r="N61" s="27"/>
      <c r="O61" s="27"/>
      <c r="P61" s="38"/>
      <c r="Q61" s="36"/>
      <c r="R61" s="36"/>
      <c r="AE61" s="38">
        <f>MAX(D61:O61)</f>
        <v>0.32</v>
      </c>
      <c r="AF61" s="36">
        <f>MIN(D61:O61)</f>
        <v>0.24</v>
      </c>
      <c r="AG61" s="36">
        <f>AVERAGE(D61:O61)</f>
        <v>0.29000000000000004</v>
      </c>
    </row>
  </sheetData>
  <mergeCells count="3">
    <mergeCell ref="A1:R1"/>
    <mergeCell ref="AE2:AG3"/>
    <mergeCell ref="A4:C4"/>
  </mergeCells>
  <phoneticPr fontId="10"/>
  <conditionalFormatting sqref="D6:O6">
    <cfRule type="cellIs" dxfId="1749" priority="303" stopIfTrue="1" operator="equal">
      <formula>$W$6</formula>
    </cfRule>
  </conditionalFormatting>
  <conditionalFormatting sqref="D6:R6">
    <cfRule type="cellIs" dxfId="1748" priority="562" stopIfTrue="1" operator="greaterThan">
      <formula>$S$6</formula>
    </cfRule>
    <cfRule type="cellIs" dxfId="1747" priority="561" stopIfTrue="1" operator="greaterThan">
      <formula>$T$6</formula>
    </cfRule>
    <cfRule type="cellIs" dxfId="1746" priority="560" stopIfTrue="1" operator="greaterThan">
      <formula>$U$6</formula>
    </cfRule>
    <cfRule type="cellIs" dxfId="1745" priority="559" stopIfTrue="1" operator="greaterThan">
      <formula>$V$6</formula>
    </cfRule>
  </conditionalFormatting>
  <conditionalFormatting sqref="D7:R7">
    <cfRule type="cellIs" dxfId="1744" priority="304" stopIfTrue="1" operator="equal">
      <formula>$V$7</formula>
    </cfRule>
  </conditionalFormatting>
  <conditionalFormatting sqref="D8:R8">
    <cfRule type="cellIs" dxfId="1743" priority="290" operator="greaterThan">
      <formula>$S$8</formula>
    </cfRule>
    <cfRule type="cellIs" dxfId="1742" priority="289" operator="greaterThan">
      <formula>$T$8</formula>
    </cfRule>
    <cfRule type="cellIs" dxfId="1741" priority="288" operator="greaterThan">
      <formula>$U$8</formula>
    </cfRule>
    <cfRule type="cellIs" dxfId="1740" priority="287" operator="greaterThan">
      <formula>$V$8</formula>
    </cfRule>
    <cfRule type="cellIs" dxfId="1739" priority="285" operator="equal">
      <formula>$X$8</formula>
    </cfRule>
  </conditionalFormatting>
  <conditionalFormatting sqref="D8:R20">
    <cfRule type="cellIs" dxfId="1738" priority="209" operator="equal">
      <formula>$W$6</formula>
    </cfRule>
  </conditionalFormatting>
  <conditionalFormatting sqref="D9:R9">
    <cfRule type="cellIs" dxfId="1737" priority="281" operator="greaterThan">
      <formula>$V$9</formula>
    </cfRule>
    <cfRule type="cellIs" dxfId="1736" priority="284" operator="greaterThan">
      <formula>$S$9</formula>
    </cfRule>
    <cfRule type="cellIs" dxfId="1735" priority="283" operator="greaterThan">
      <formula>$T$9</formula>
    </cfRule>
    <cfRule type="cellIs" dxfId="1734" priority="282" operator="greaterThan">
      <formula>$U$9</formula>
    </cfRule>
    <cfRule type="cellIs" dxfId="1733" priority="279" operator="equal">
      <formula>$X$9</formula>
    </cfRule>
  </conditionalFormatting>
  <conditionalFormatting sqref="D10:R10">
    <cfRule type="cellIs" dxfId="1732" priority="278" operator="greaterThan">
      <formula>$S$10</formula>
    </cfRule>
    <cfRule type="cellIs" dxfId="1731" priority="277" operator="greaterThan">
      <formula>$T$10</formula>
    </cfRule>
    <cfRule type="cellIs" dxfId="1730" priority="276" operator="greaterThan">
      <formula>$U$10</formula>
    </cfRule>
    <cfRule type="cellIs" dxfId="1729" priority="275" operator="greaterThan">
      <formula>$V$10</formula>
    </cfRule>
    <cfRule type="cellIs" dxfId="1728" priority="273" operator="equal">
      <formula>$X$10</formula>
    </cfRule>
  </conditionalFormatting>
  <conditionalFormatting sqref="D11:R11">
    <cfRule type="cellIs" dxfId="1727" priority="268" operator="equal">
      <formula>$X$11</formula>
    </cfRule>
    <cfRule type="cellIs" dxfId="1726" priority="271" operator="greaterThan">
      <formula>$T$11</formula>
    </cfRule>
    <cfRule type="cellIs" dxfId="1725" priority="272" operator="greaterThan">
      <formula>$S$11</formula>
    </cfRule>
    <cfRule type="cellIs" dxfId="1724" priority="270" operator="greaterThan">
      <formula>$U$11</formula>
    </cfRule>
    <cfRule type="cellIs" dxfId="1723" priority="269" operator="greaterThan">
      <formula>$V$11</formula>
    </cfRule>
  </conditionalFormatting>
  <conditionalFormatting sqref="D12:R12">
    <cfRule type="cellIs" dxfId="1722" priority="266" operator="greaterThan">
      <formula>$S$12</formula>
    </cfRule>
    <cfRule type="cellIs" dxfId="1721" priority="264" operator="greaterThan">
      <formula>$U$12</formula>
    </cfRule>
    <cfRule type="cellIs" dxfId="1720" priority="263" operator="greaterThan">
      <formula>$V$12</formula>
    </cfRule>
    <cfRule type="cellIs" dxfId="1719" priority="262" operator="equal">
      <formula>$X$12</formula>
    </cfRule>
    <cfRule type="cellIs" dxfId="1718" priority="265" operator="greaterThan">
      <formula>$T$12</formula>
    </cfRule>
  </conditionalFormatting>
  <conditionalFormatting sqref="D13:R13">
    <cfRule type="cellIs" dxfId="1717" priority="255" operator="greaterThan">
      <formula>$S$13</formula>
    </cfRule>
    <cfRule type="cellIs" dxfId="1716" priority="254" operator="greaterThan">
      <formula>$T$13</formula>
    </cfRule>
    <cfRule type="cellIs" dxfId="1715" priority="253" operator="greaterThan">
      <formula>$U$13</formula>
    </cfRule>
    <cfRule type="cellIs" dxfId="1714" priority="252" operator="greaterThan">
      <formula>$V$13</formula>
    </cfRule>
    <cfRule type="cellIs" dxfId="1713" priority="250" operator="equal">
      <formula>$X$13</formula>
    </cfRule>
  </conditionalFormatting>
  <conditionalFormatting sqref="D14:R14">
    <cfRule type="cellIs" dxfId="1712" priority="249" operator="greaterThan">
      <formula>$S$14</formula>
    </cfRule>
    <cfRule type="cellIs" dxfId="1711" priority="248" operator="greaterThan">
      <formula>$T$14</formula>
    </cfRule>
    <cfRule type="cellIs" dxfId="1710" priority="247" operator="greaterThan">
      <formula>$U$14</formula>
    </cfRule>
    <cfRule type="cellIs" dxfId="1709" priority="246" operator="greaterThan">
      <formula>$V$14</formula>
    </cfRule>
    <cfRule type="cellIs" dxfId="1708" priority="244" operator="equal">
      <formula>$X$14</formula>
    </cfRule>
  </conditionalFormatting>
  <conditionalFormatting sqref="D15:R15">
    <cfRule type="cellIs" dxfId="1707" priority="243" operator="greaterThan">
      <formula>$S$15</formula>
    </cfRule>
    <cfRule type="cellIs" dxfId="1706" priority="242" operator="greaterThan">
      <formula>$T$15</formula>
    </cfRule>
    <cfRule type="cellIs" dxfId="1705" priority="241" operator="greaterThan">
      <formula>$U$15</formula>
    </cfRule>
    <cfRule type="cellIs" dxfId="1704" priority="240" operator="greaterThan">
      <formula>$V$15</formula>
    </cfRule>
    <cfRule type="cellIs" dxfId="1703" priority="238" operator="equal">
      <formula>$X$15</formula>
    </cfRule>
  </conditionalFormatting>
  <conditionalFormatting sqref="D16:R16">
    <cfRule type="cellIs" dxfId="1702" priority="232" operator="equal">
      <formula>$X$16</formula>
    </cfRule>
    <cfRule type="cellIs" dxfId="1701" priority="237" operator="greaterThan">
      <formula>$S$16</formula>
    </cfRule>
    <cfRule type="cellIs" dxfId="1700" priority="236" operator="greaterThan">
      <formula>$T$16</formula>
    </cfRule>
    <cfRule type="cellIs" dxfId="1699" priority="235" operator="greaterThan">
      <formula>$U$16</formula>
    </cfRule>
    <cfRule type="cellIs" dxfId="1698" priority="234" operator="greaterThan">
      <formula>$V$16</formula>
    </cfRule>
  </conditionalFormatting>
  <conditionalFormatting sqref="D17:R17">
    <cfRule type="cellIs" dxfId="1697" priority="226" operator="equal">
      <formula>$X$17</formula>
    </cfRule>
    <cfRule type="cellIs" dxfId="1696" priority="231" operator="greaterThan">
      <formula>$S$17</formula>
    </cfRule>
    <cfRule type="cellIs" dxfId="1695" priority="229" operator="greaterThan">
      <formula>$U$17</formula>
    </cfRule>
    <cfRule type="cellIs" dxfId="1694" priority="230" operator="greaterThan">
      <formula>$T$17</formula>
    </cfRule>
    <cfRule type="cellIs" dxfId="1693" priority="228" operator="greaterThan">
      <formula>$V$17</formula>
    </cfRule>
  </conditionalFormatting>
  <conditionalFormatting sqref="D18:R18">
    <cfRule type="cellIs" dxfId="1692" priority="223" operator="greaterThan">
      <formula>$U$18</formula>
    </cfRule>
    <cfRule type="cellIs" dxfId="1691" priority="224" operator="greaterThan">
      <formula>$T$18</formula>
    </cfRule>
    <cfRule type="cellIs" dxfId="1690" priority="222" operator="greaterThan">
      <formula>$V$18</formula>
    </cfRule>
    <cfRule type="cellIs" dxfId="1689" priority="220" operator="equal">
      <formula>$X$18</formula>
    </cfRule>
    <cfRule type="cellIs" dxfId="1688" priority="225" operator="greaterThan">
      <formula>$S$18</formula>
    </cfRule>
  </conditionalFormatting>
  <conditionalFormatting sqref="D19:R19">
    <cfRule type="cellIs" dxfId="1687" priority="218" operator="greaterThan">
      <formula>$T$19</formula>
    </cfRule>
    <cfRule type="cellIs" dxfId="1686" priority="217" operator="greaterThan">
      <formula>$U$19</formula>
    </cfRule>
    <cfRule type="cellIs" dxfId="1685" priority="216" operator="greaterThan">
      <formula>$V$19</formula>
    </cfRule>
    <cfRule type="cellIs" dxfId="1684" priority="214" operator="equal">
      <formula>$X$19</formula>
    </cfRule>
    <cfRule type="cellIs" dxfId="1683" priority="219" operator="greaterThan">
      <formula>$S$19</formula>
    </cfRule>
  </conditionalFormatting>
  <conditionalFormatting sqref="D20:R20">
    <cfRule type="cellIs" dxfId="1682" priority="213" operator="greaterThan">
      <formula>$S$20</formula>
    </cfRule>
    <cfRule type="cellIs" dxfId="1681" priority="212" operator="greaterThan">
      <formula>$T$20</formula>
    </cfRule>
    <cfRule type="cellIs" dxfId="1680" priority="211" operator="greaterThan">
      <formula>$U$20</formula>
    </cfRule>
    <cfRule type="cellIs" dxfId="1679" priority="210" operator="greaterThan">
      <formula>$V$20</formula>
    </cfRule>
    <cfRule type="cellIs" dxfId="1678" priority="208" operator="equal">
      <formula>$X$20</formula>
    </cfRule>
  </conditionalFormatting>
  <conditionalFormatting sqref="D21:R21">
    <cfRule type="cellIs" dxfId="1677" priority="207" operator="greaterThan">
      <formula>$S$21</formula>
    </cfRule>
    <cfRule type="cellIs" dxfId="1676" priority="206" operator="greaterThan">
      <formula>$T$21</formula>
    </cfRule>
    <cfRule type="cellIs" dxfId="1675" priority="205" operator="greaterThan">
      <formula>$U$21</formula>
    </cfRule>
    <cfRule type="cellIs" dxfId="1674" priority="204" operator="greaterThan">
      <formula>$V$21</formula>
    </cfRule>
    <cfRule type="cellIs" priority="203" operator="equal">
      <formula>$W$6</formula>
    </cfRule>
    <cfRule type="cellIs" dxfId="1673" priority="202" operator="equal">
      <formula>$X$21</formula>
    </cfRule>
  </conditionalFormatting>
  <conditionalFormatting sqref="D22:R22">
    <cfRule type="cellIs" dxfId="1672" priority="201" operator="greaterThan">
      <formula>$S$22</formula>
    </cfRule>
    <cfRule type="cellIs" dxfId="1671" priority="200" operator="greaterThan">
      <formula>$T$22</formula>
    </cfRule>
    <cfRule type="cellIs" dxfId="1670" priority="199" operator="greaterThan">
      <formula>$U$22</formula>
    </cfRule>
    <cfRule type="cellIs" dxfId="1669" priority="198" operator="greaterThan">
      <formula>$V$22</formula>
    </cfRule>
    <cfRule type="cellIs" dxfId="1668" priority="196" operator="equal">
      <formula>$X$22</formula>
    </cfRule>
  </conditionalFormatting>
  <conditionalFormatting sqref="D22:R52">
    <cfRule type="cellIs" dxfId="1667" priority="16" operator="equal">
      <formula>$W$6</formula>
    </cfRule>
  </conditionalFormatting>
  <conditionalFormatting sqref="D23:R23">
    <cfRule type="cellIs" dxfId="1666" priority="195" operator="greaterThan">
      <formula>$S$23</formula>
    </cfRule>
    <cfRule type="cellIs" dxfId="1665" priority="194" operator="greaterThan">
      <formula>$T$23</formula>
    </cfRule>
    <cfRule type="cellIs" dxfId="1664" priority="193" operator="greaterThan">
      <formula>$U$23</formula>
    </cfRule>
    <cfRule type="cellIs" dxfId="1663" priority="192" operator="greaterThan">
      <formula>$V$23</formula>
    </cfRule>
    <cfRule type="cellIs" dxfId="1662" priority="190" operator="equal">
      <formula>$X$23</formula>
    </cfRule>
  </conditionalFormatting>
  <conditionalFormatting sqref="D24:R24">
    <cfRule type="cellIs" dxfId="1661" priority="187" operator="greaterThan">
      <formula>$U$24</formula>
    </cfRule>
    <cfRule type="cellIs" dxfId="1660" priority="189" operator="greaterThan">
      <formula>$S$24</formula>
    </cfRule>
    <cfRule type="cellIs" dxfId="1659" priority="188" operator="greaterThan">
      <formula>$T$24</formula>
    </cfRule>
    <cfRule type="cellIs" dxfId="1658" priority="186" operator="greaterThan">
      <formula>$V$24</formula>
    </cfRule>
    <cfRule type="cellIs" dxfId="1657" priority="184" operator="equal">
      <formula>$X$24</formula>
    </cfRule>
  </conditionalFormatting>
  <conditionalFormatting sqref="D25:R25">
    <cfRule type="cellIs" dxfId="1656" priority="181" operator="greaterThan">
      <formula>$U$25</formula>
    </cfRule>
    <cfRule type="cellIs" dxfId="1655" priority="178" operator="equal">
      <formula>$X$25</formula>
    </cfRule>
    <cfRule type="cellIs" dxfId="1654" priority="180" operator="greaterThan">
      <formula>$V$25</formula>
    </cfRule>
    <cfRule type="cellIs" dxfId="1653" priority="183" operator="greaterThan">
      <formula>$S$25</formula>
    </cfRule>
    <cfRule type="cellIs" dxfId="1652" priority="182" operator="greaterThan">
      <formula>$T$25</formula>
    </cfRule>
  </conditionalFormatting>
  <conditionalFormatting sqref="D26:R26">
    <cfRule type="cellIs" dxfId="1651" priority="176" operator="greaterThan">
      <formula>$T$26</formula>
    </cfRule>
    <cfRule type="cellIs" dxfId="1650" priority="177" operator="greaterThan">
      <formula>$S$26</formula>
    </cfRule>
    <cfRule type="cellIs" dxfId="1649" priority="174" operator="greaterThan">
      <formula>$U$26</formula>
    </cfRule>
    <cfRule type="cellIs" dxfId="1648" priority="173" operator="greaterThan">
      <formula>$V$26</formula>
    </cfRule>
    <cfRule type="cellIs" dxfId="1647" priority="171" operator="equal">
      <formula>$X$26</formula>
    </cfRule>
  </conditionalFormatting>
  <conditionalFormatting sqref="D27:R27">
    <cfRule type="cellIs" dxfId="1646" priority="170" operator="greaterThan">
      <formula>$S$27</formula>
    </cfRule>
    <cfRule type="cellIs" dxfId="1645" priority="169" operator="greaterThan">
      <formula>$T$27</formula>
    </cfRule>
    <cfRule type="cellIs" dxfId="1644" priority="168" operator="greaterThan">
      <formula>$U$27</formula>
    </cfRule>
    <cfRule type="cellIs" dxfId="1643" priority="167" operator="greaterThan">
      <formula>$V$27</formula>
    </cfRule>
    <cfRule type="cellIs" dxfId="1642" priority="165" operator="equal">
      <formula>$X$27</formula>
    </cfRule>
  </conditionalFormatting>
  <conditionalFormatting sqref="D28:R28">
    <cfRule type="cellIs" dxfId="1641" priority="159" operator="equal">
      <formula>$X$28</formula>
    </cfRule>
    <cfRule type="cellIs" dxfId="1640" priority="164" operator="greaterThan">
      <formula>$S$28</formula>
    </cfRule>
    <cfRule type="cellIs" dxfId="1639" priority="163" operator="greaterThan">
      <formula>$T$28</formula>
    </cfRule>
    <cfRule type="cellIs" dxfId="1638" priority="162" operator="greaterThan">
      <formula>$U$28</formula>
    </cfRule>
    <cfRule type="cellIs" dxfId="1637" priority="161" operator="greaterThan">
      <formula>$V$28</formula>
    </cfRule>
  </conditionalFormatting>
  <conditionalFormatting sqref="D29:R29">
    <cfRule type="cellIs" dxfId="1636" priority="156" operator="greaterThan">
      <formula>$U$29</formula>
    </cfRule>
    <cfRule type="cellIs" dxfId="1635" priority="155" operator="greaterThan">
      <formula>$V$29</formula>
    </cfRule>
    <cfRule type="cellIs" dxfId="1634" priority="153" operator="equal">
      <formula>$X$29</formula>
    </cfRule>
    <cfRule type="cellIs" dxfId="1633" priority="158" operator="greaterThan">
      <formula>$S$29</formula>
    </cfRule>
    <cfRule type="cellIs" dxfId="1632" priority="157" operator="greaterThan">
      <formula>$T$29</formula>
    </cfRule>
  </conditionalFormatting>
  <conditionalFormatting sqref="D30:R30">
    <cfRule type="cellIs" dxfId="1631" priority="147" operator="equal">
      <formula>$X$30</formula>
    </cfRule>
    <cfRule type="cellIs" dxfId="1630" priority="149" operator="greaterThan">
      <formula>$V$30</formula>
    </cfRule>
    <cfRule type="cellIs" dxfId="1629" priority="150" operator="greaterThan">
      <formula>$U$30</formula>
    </cfRule>
    <cfRule type="cellIs" dxfId="1628" priority="151" operator="greaterThan">
      <formula>$T$30</formula>
    </cfRule>
    <cfRule type="cellIs" dxfId="1627" priority="152" operator="greaterThan">
      <formula>$S$30</formula>
    </cfRule>
  </conditionalFormatting>
  <conditionalFormatting sqref="D31:R31">
    <cfRule type="cellIs" dxfId="1626" priority="145" operator="greaterThan">
      <formula>$T$31</formula>
    </cfRule>
    <cfRule type="cellIs" dxfId="1625" priority="146" operator="greaterThan">
      <formula>$S$31</formula>
    </cfRule>
    <cfRule type="cellIs" dxfId="1624" priority="144" operator="greaterThan">
      <formula>$U$31</formula>
    </cfRule>
    <cfRule type="cellIs" dxfId="1623" priority="143" operator="greaterThan">
      <formula>$V$31</formula>
    </cfRule>
    <cfRule type="cellIs" dxfId="1622" priority="141" operator="equal">
      <formula>$X$31</formula>
    </cfRule>
  </conditionalFormatting>
  <conditionalFormatting sqref="D32:R32">
    <cfRule type="cellIs" dxfId="1621" priority="138" operator="greaterThan">
      <formula>$U$32</formula>
    </cfRule>
    <cfRule type="cellIs" dxfId="1620" priority="140" operator="greaterThan">
      <formula>$S$32</formula>
    </cfRule>
    <cfRule type="cellIs" dxfId="1619" priority="139" operator="greaterThan">
      <formula>$T$32</formula>
    </cfRule>
    <cfRule type="cellIs" dxfId="1618" priority="137" operator="greaterThan">
      <formula>$V$32</formula>
    </cfRule>
    <cfRule type="cellIs" dxfId="1617" priority="135" operator="equal">
      <formula>$X$32</formula>
    </cfRule>
  </conditionalFormatting>
  <conditionalFormatting sqref="D33:R33">
    <cfRule type="cellIs" dxfId="1616" priority="134" operator="greaterThan">
      <formula>$S$33</formula>
    </cfRule>
    <cfRule type="cellIs" dxfId="1615" priority="133" operator="greaterThan">
      <formula>$T$33</formula>
    </cfRule>
    <cfRule type="cellIs" dxfId="1614" priority="132" operator="greaterThan">
      <formula>$U$33</formula>
    </cfRule>
    <cfRule type="cellIs" dxfId="1613" priority="131" operator="greaterThan">
      <formula>$V$33</formula>
    </cfRule>
    <cfRule type="cellIs" dxfId="1612" priority="129" operator="equal">
      <formula>$X$33</formula>
    </cfRule>
  </conditionalFormatting>
  <conditionalFormatting sqref="D34:R34">
    <cfRule type="cellIs" dxfId="1611" priority="128" operator="greaterThan">
      <formula>$S$34</formula>
    </cfRule>
    <cfRule type="cellIs" dxfId="1610" priority="127" operator="greaterThan">
      <formula>$T$34</formula>
    </cfRule>
    <cfRule type="cellIs" dxfId="1609" priority="126" operator="greaterThan">
      <formula>$U$34</formula>
    </cfRule>
    <cfRule type="cellIs" dxfId="1608" priority="125" operator="greaterThan">
      <formula>$V$34</formula>
    </cfRule>
    <cfRule type="cellIs" dxfId="1607" priority="123" operator="equal">
      <formula>$X$34</formula>
    </cfRule>
  </conditionalFormatting>
  <conditionalFormatting sqref="D35:R35">
    <cfRule type="cellIs" dxfId="1606" priority="122" operator="greaterThan">
      <formula>$S$35</formula>
    </cfRule>
    <cfRule type="cellIs" dxfId="1605" priority="121" operator="greaterThan">
      <formula>$T$35</formula>
    </cfRule>
    <cfRule type="cellIs" dxfId="1604" priority="120" operator="greaterThan">
      <formula>$U$35</formula>
    </cfRule>
    <cfRule type="cellIs" dxfId="1603" priority="119" operator="greaterThan">
      <formula>$V$35</formula>
    </cfRule>
    <cfRule type="cellIs" dxfId="1602" priority="117" operator="equal">
      <formula>$X$35</formula>
    </cfRule>
  </conditionalFormatting>
  <conditionalFormatting sqref="D36:R36">
    <cfRule type="cellIs" dxfId="1601" priority="116" operator="greaterThan">
      <formula>$S$36</formula>
    </cfRule>
    <cfRule type="cellIs" dxfId="1600" priority="115" operator="greaterThan">
      <formula>$T$36</formula>
    </cfRule>
    <cfRule type="cellIs" dxfId="1599" priority="111" operator="equal">
      <formula>$X$36</formula>
    </cfRule>
    <cfRule type="cellIs" dxfId="1598" priority="114" operator="greaterThan">
      <formula>$U$36</formula>
    </cfRule>
    <cfRule type="cellIs" dxfId="1597" priority="113" operator="greaterThan">
      <formula>$V$36</formula>
    </cfRule>
  </conditionalFormatting>
  <conditionalFormatting sqref="D37:R37">
    <cfRule type="cellIs" dxfId="1596" priority="110" operator="greaterThan">
      <formula>$S$37</formula>
    </cfRule>
    <cfRule type="cellIs" dxfId="1595" priority="109" operator="greaterThan">
      <formula>$T$37</formula>
    </cfRule>
    <cfRule type="cellIs" dxfId="1594" priority="108" operator="greaterThan">
      <formula>$U$37</formula>
    </cfRule>
    <cfRule type="cellIs" dxfId="1593" priority="107" operator="greaterThan">
      <formula>$V$37</formula>
    </cfRule>
    <cfRule type="cellIs" dxfId="1592" priority="105" operator="equal">
      <formula>$X$37</formula>
    </cfRule>
  </conditionalFormatting>
  <conditionalFormatting sqref="D38:R38">
    <cfRule type="cellIs" dxfId="1591" priority="104" operator="greaterThan">
      <formula>$S$38</formula>
    </cfRule>
    <cfRule type="cellIs" dxfId="1590" priority="103" operator="greaterThan">
      <formula>$T$38</formula>
    </cfRule>
    <cfRule type="cellIs" dxfId="1589" priority="102" operator="greaterThan">
      <formula>$U$38</formula>
    </cfRule>
    <cfRule type="cellIs" dxfId="1588" priority="101" operator="greaterThan">
      <formula>$V$38</formula>
    </cfRule>
    <cfRule type="cellIs" dxfId="1587" priority="99" operator="equal">
      <formula>$X$38</formula>
    </cfRule>
  </conditionalFormatting>
  <conditionalFormatting sqref="D39:R39">
    <cfRule type="cellIs" dxfId="1586" priority="98" operator="greaterThan">
      <formula>$S$39</formula>
    </cfRule>
    <cfRule type="cellIs" dxfId="1585" priority="97" operator="greaterThan">
      <formula>$T$39</formula>
    </cfRule>
    <cfRule type="cellIs" dxfId="1584" priority="96" operator="greaterThan">
      <formula>$U$39</formula>
    </cfRule>
    <cfRule type="cellIs" dxfId="1583" priority="95" operator="greaterThan">
      <formula>$V$39</formula>
    </cfRule>
    <cfRule type="cellIs" dxfId="1582" priority="93" operator="equal">
      <formula>$X$39</formula>
    </cfRule>
  </conditionalFormatting>
  <conditionalFormatting sqref="D40:R40">
    <cfRule type="cellIs" dxfId="1581" priority="92" operator="greaterThan">
      <formula>$S$40</formula>
    </cfRule>
    <cfRule type="cellIs" dxfId="1580" priority="91" operator="greaterThan">
      <formula>$T$40</formula>
    </cfRule>
    <cfRule type="cellIs" dxfId="1579" priority="90" operator="greaterThan">
      <formula>$U$40</formula>
    </cfRule>
    <cfRule type="cellIs" dxfId="1578" priority="89" operator="greaterThan">
      <formula>$V$40</formula>
    </cfRule>
    <cfRule type="cellIs" dxfId="1577" priority="87" operator="equal">
      <formula>$X$40</formula>
    </cfRule>
  </conditionalFormatting>
  <conditionalFormatting sqref="D41:R41">
    <cfRule type="cellIs" dxfId="1576" priority="86" operator="greaterThan">
      <formula>$S$41</formula>
    </cfRule>
    <cfRule type="cellIs" dxfId="1575" priority="85" operator="greaterThan">
      <formula>$T$41</formula>
    </cfRule>
    <cfRule type="cellIs" dxfId="1574" priority="84" operator="greaterThan">
      <formula>$U$41</formula>
    </cfRule>
    <cfRule type="cellIs" dxfId="1573" priority="83" operator="greaterThan">
      <formula>$V$41</formula>
    </cfRule>
    <cfRule type="cellIs" dxfId="1572" priority="81" operator="equal">
      <formula>$X$41</formula>
    </cfRule>
  </conditionalFormatting>
  <conditionalFormatting sqref="D42:R42">
    <cfRule type="cellIs" dxfId="1571" priority="80" operator="greaterThan">
      <formula>$S$42</formula>
    </cfRule>
    <cfRule type="cellIs" dxfId="1570" priority="79" operator="greaterThan">
      <formula>$T$42</formula>
    </cfRule>
    <cfRule type="cellIs" dxfId="1569" priority="78" operator="greaterThan">
      <formula>$U$42</formula>
    </cfRule>
    <cfRule type="cellIs" dxfId="1568" priority="77" operator="greaterThan">
      <formula>$V$42</formula>
    </cfRule>
    <cfRule type="cellIs" dxfId="1567" priority="75" operator="equal">
      <formula>$X$42</formula>
    </cfRule>
  </conditionalFormatting>
  <conditionalFormatting sqref="D43:R43">
    <cfRule type="cellIs" dxfId="1566" priority="71" operator="greaterThan">
      <formula>$V$43</formula>
    </cfRule>
    <cfRule type="cellIs" dxfId="1565" priority="73" operator="greaterThan">
      <formula>$T$43</formula>
    </cfRule>
    <cfRule type="cellIs" dxfId="1564" priority="74" operator="greaterThan">
      <formula>$S$43</formula>
    </cfRule>
    <cfRule type="cellIs" dxfId="1563" priority="72" operator="greaterThan">
      <formula>$U$43</formula>
    </cfRule>
    <cfRule type="cellIs" dxfId="1562" priority="69" operator="equal">
      <formula>$X$43</formula>
    </cfRule>
  </conditionalFormatting>
  <conditionalFormatting sqref="D44:R44">
    <cfRule type="cellIs" dxfId="1561" priority="68" operator="greaterThan">
      <formula>$S$44</formula>
    </cfRule>
    <cfRule type="cellIs" dxfId="1560" priority="67" operator="greaterThan">
      <formula>$T$44</formula>
    </cfRule>
    <cfRule type="cellIs" dxfId="1559" priority="66" operator="greaterThan">
      <formula>$U$44</formula>
    </cfRule>
    <cfRule type="cellIs" dxfId="1558" priority="65" operator="greaterThan">
      <formula>$V$44</formula>
    </cfRule>
    <cfRule type="cellIs" dxfId="1557" priority="63" operator="equal">
      <formula>$X$44</formula>
    </cfRule>
  </conditionalFormatting>
  <conditionalFormatting sqref="D45:R45">
    <cfRule type="cellIs" dxfId="1556" priority="61" operator="greaterThan">
      <formula>$T$45</formula>
    </cfRule>
    <cfRule type="cellIs" dxfId="1555" priority="62" operator="greaterThan">
      <formula>$S$45</formula>
    </cfRule>
    <cfRule type="cellIs" dxfId="1554" priority="60" operator="greaterThan">
      <formula>$U$45</formula>
    </cfRule>
    <cfRule type="cellIs" dxfId="1553" priority="59" operator="greaterThan">
      <formula>$V$45</formula>
    </cfRule>
    <cfRule type="cellIs" dxfId="1552" priority="57" operator="equal">
      <formula>$X$45</formula>
    </cfRule>
  </conditionalFormatting>
  <conditionalFormatting sqref="D46:R46">
    <cfRule type="cellIs" dxfId="1551" priority="56" operator="greaterThan">
      <formula>$S$46</formula>
    </cfRule>
    <cfRule type="cellIs" dxfId="1550" priority="55" operator="greaterThan">
      <formula>$T$46</formula>
    </cfRule>
    <cfRule type="cellIs" dxfId="1549" priority="54" operator="greaterThan">
      <formula>$U$46</formula>
    </cfRule>
    <cfRule type="cellIs" dxfId="1548" priority="53" operator="greaterThan">
      <formula>$V$46</formula>
    </cfRule>
    <cfRule type="cellIs" dxfId="1547" priority="51" operator="equal">
      <formula>$X$46</formula>
    </cfRule>
  </conditionalFormatting>
  <conditionalFormatting sqref="D47:R47">
    <cfRule type="cellIs" dxfId="1546" priority="50" operator="greaterThan">
      <formula>$S$47</formula>
    </cfRule>
    <cfRule type="cellIs" dxfId="1545" priority="49" operator="greaterThan">
      <formula>$T$47</formula>
    </cfRule>
    <cfRule type="cellIs" dxfId="1544" priority="48" operator="greaterThan">
      <formula>$U$47</formula>
    </cfRule>
    <cfRule type="cellIs" dxfId="1543" priority="47" operator="greaterThan">
      <formula>$V$47</formula>
    </cfRule>
    <cfRule type="cellIs" dxfId="1542" priority="45" operator="equal">
      <formula>$X$47</formula>
    </cfRule>
  </conditionalFormatting>
  <conditionalFormatting sqref="D48:R48">
    <cfRule type="cellIs" dxfId="1541" priority="44" operator="greaterThan">
      <formula>$S$48</formula>
    </cfRule>
    <cfRule type="cellIs" dxfId="1540" priority="43" operator="greaterThan">
      <formula>$T$48</formula>
    </cfRule>
    <cfRule type="cellIs" dxfId="1539" priority="42" operator="greaterThan">
      <formula>$U$48</formula>
    </cfRule>
    <cfRule type="cellIs" dxfId="1538" priority="41" operator="greaterThan">
      <formula>$V$48</formula>
    </cfRule>
    <cfRule type="cellIs" dxfId="1537" priority="39" operator="equal">
      <formula>$X$48</formula>
    </cfRule>
  </conditionalFormatting>
  <conditionalFormatting sqref="D49:R49">
    <cfRule type="cellIs" dxfId="1536" priority="36" operator="greaterThan">
      <formula>$U$49</formula>
    </cfRule>
    <cfRule type="cellIs" dxfId="1535" priority="38" operator="greaterThan">
      <formula>$S$49</formula>
    </cfRule>
    <cfRule type="cellIs" dxfId="1534" priority="37" operator="greaterThan">
      <formula>$T$49</formula>
    </cfRule>
    <cfRule type="cellIs" dxfId="1533" priority="35" operator="greaterThan">
      <formula>$V$49</formula>
    </cfRule>
    <cfRule type="cellIs" dxfId="1532" priority="33" operator="equal">
      <formula>$X$49</formula>
    </cfRule>
  </conditionalFormatting>
  <conditionalFormatting sqref="D50:R50">
    <cfRule type="cellIs" dxfId="1531" priority="32" operator="greaterThan">
      <formula>$S$50</formula>
    </cfRule>
    <cfRule type="cellIs" dxfId="1530" priority="31" operator="greaterThan">
      <formula>$T$50</formula>
    </cfRule>
    <cfRule type="cellIs" dxfId="1529" priority="30" operator="greaterThan">
      <formula>$U$50</formula>
    </cfRule>
    <cfRule type="cellIs" dxfId="1528" priority="29" operator="greaterThan">
      <formula>$V$50</formula>
    </cfRule>
    <cfRule type="cellIs" dxfId="1527" priority="27" operator="equal">
      <formula>$X$50</formula>
    </cfRule>
  </conditionalFormatting>
  <conditionalFormatting sqref="D51:R51">
    <cfRule type="cellIs" dxfId="1526" priority="23" operator="greaterThan">
      <formula>$V$51</formula>
    </cfRule>
    <cfRule type="cellIs" dxfId="1525" priority="26" operator="greaterThan">
      <formula>$S$51</formula>
    </cfRule>
    <cfRule type="cellIs" dxfId="1524" priority="25" operator="greaterThan">
      <formula>$T$51</formula>
    </cfRule>
    <cfRule type="cellIs" dxfId="1523" priority="24" operator="greaterThan">
      <formula>$U$51</formula>
    </cfRule>
    <cfRule type="cellIs" dxfId="1522" priority="21" operator="equal">
      <formula>$X$51</formula>
    </cfRule>
  </conditionalFormatting>
  <conditionalFormatting sqref="D52:R52">
    <cfRule type="cellIs" dxfId="1521" priority="20" operator="greaterThan">
      <formula>$S$52</formula>
    </cfRule>
    <cfRule type="cellIs" dxfId="1520" priority="19" operator="greaterThan">
      <formula>$T$52</formula>
    </cfRule>
    <cfRule type="cellIs" dxfId="1519" priority="18" operator="greaterThan">
      <formula>$U$52</formula>
    </cfRule>
    <cfRule type="cellIs" dxfId="1518" priority="17" operator="greaterThan">
      <formula>$V$52</formula>
    </cfRule>
    <cfRule type="cellIs" dxfId="1517" priority="15" operator="equal">
      <formula>$X$52</formula>
    </cfRule>
  </conditionalFormatting>
  <conditionalFormatting sqref="D53:R53">
    <cfRule type="cellIs" dxfId="1516" priority="14" operator="notBetween">
      <formula>$U$53</formula>
      <formula>$V$53</formula>
    </cfRule>
    <cfRule type="cellIs" dxfId="1515" priority="13" operator="equal">
      <formula>$S$53</formula>
    </cfRule>
  </conditionalFormatting>
  <conditionalFormatting sqref="D56:R56">
    <cfRule type="cellIs" dxfId="1514" priority="12" operator="greaterThan">
      <formula>$S$56</formula>
    </cfRule>
    <cfRule type="cellIs" dxfId="1513" priority="11" operator="greaterThan">
      <formula>$T$56</formula>
    </cfRule>
    <cfRule type="cellIs" dxfId="1512" priority="10" operator="greaterThan">
      <formula>$U$56</formula>
    </cfRule>
    <cfRule type="cellIs" dxfId="1511" priority="9" operator="greaterThan">
      <formula>$V$56</formula>
    </cfRule>
    <cfRule type="cellIs" dxfId="1510" priority="7" operator="equal">
      <formula>$X$56</formula>
    </cfRule>
  </conditionalFormatting>
  <conditionalFormatting sqref="D56:R57">
    <cfRule type="cellIs" dxfId="1509" priority="2" operator="equal">
      <formula>$W$6</formula>
    </cfRule>
  </conditionalFormatting>
  <conditionalFormatting sqref="D57:R57">
    <cfRule type="cellIs" dxfId="1508" priority="5" operator="greaterThan">
      <formula>$T$57</formula>
    </cfRule>
    <cfRule type="cellIs" dxfId="1507" priority="1" operator="equal">
      <formula>$X$57</formula>
    </cfRule>
    <cfRule type="cellIs" dxfId="1506" priority="3" operator="greaterThan">
      <formula>$V$57</formula>
    </cfRule>
    <cfRule type="cellIs" dxfId="1505" priority="4" operator="greaterThan">
      <formula>$U$57</formula>
    </cfRule>
    <cfRule type="cellIs" dxfId="1504" priority="6" operator="greaterThan">
      <formula>$S$57</formula>
    </cfRule>
  </conditionalFormatting>
  <conditionalFormatting sqref="P6">
    <cfRule type="cellIs" dxfId="1503" priority="305" stopIfTrue="1" operator="greaterThan">
      <formula>$V$6</formula>
    </cfRule>
    <cfRule type="cellIs" dxfId="1502" priority="306" stopIfTrue="1" operator="greaterThan">
      <formula>$U$6</formula>
    </cfRule>
    <cfRule type="cellIs" dxfId="1501" priority="307" stopIfTrue="1" operator="greaterThan">
      <formula>$T$6</formula>
    </cfRule>
    <cfRule type="cellIs" dxfId="1500" priority="308" stopIfTrue="1" operator="greaterThan">
      <formula>$S$6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BD645-5EA6-410B-93FA-4E888FC3D57A}">
  <dimension ref="A1:AG61"/>
  <sheetViews>
    <sheetView zoomScale="85" zoomScaleNormal="85" workbookViewId="0">
      <selection activeCell="G62" sqref="G62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19" width="9.5" style="5" hidden="1" customWidth="1"/>
    <col min="20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29" width="18.375" style="5" hidden="1" customWidth="1"/>
    <col min="30" max="33" width="9" style="5" hidden="1" customWidth="1"/>
    <col min="34" max="16384" width="9" style="5"/>
  </cols>
  <sheetData>
    <row r="1" spans="1:33" ht="21" x14ac:dyDescent="0.1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33" x14ac:dyDescent="0.15">
      <c r="D2" s="22" t="s">
        <v>64</v>
      </c>
      <c r="E2" s="5" t="s">
        <v>135</v>
      </c>
      <c r="AE2" s="44" t="s">
        <v>129</v>
      </c>
      <c r="AF2" s="44"/>
      <c r="AG2" s="44"/>
    </row>
    <row r="3" spans="1:33" x14ac:dyDescent="0.15">
      <c r="AE3" s="44"/>
      <c r="AF3" s="44"/>
      <c r="AG3" s="44"/>
    </row>
    <row r="4" spans="1:33" ht="14.25" thickBot="1" x14ac:dyDescent="0.2">
      <c r="A4" s="43" t="s">
        <v>58</v>
      </c>
      <c r="B4" s="43"/>
      <c r="C4" s="43"/>
      <c r="D4" s="29">
        <v>46125</v>
      </c>
      <c r="E4" s="29">
        <v>46153</v>
      </c>
      <c r="F4" s="29">
        <v>46181</v>
      </c>
      <c r="G4" s="29">
        <v>46216</v>
      </c>
      <c r="H4" s="29"/>
      <c r="I4" s="29"/>
      <c r="J4" s="29"/>
      <c r="K4" s="29"/>
      <c r="L4" s="29"/>
      <c r="M4" s="29"/>
      <c r="N4" s="29"/>
      <c r="O4" s="29"/>
      <c r="P4" s="23" t="s">
        <v>92</v>
      </c>
      <c r="Q4" s="24" t="s">
        <v>93</v>
      </c>
      <c r="R4" s="24" t="s">
        <v>94</v>
      </c>
      <c r="S4" s="32">
        <v>0.1</v>
      </c>
      <c r="T4" s="32">
        <v>0.2</v>
      </c>
      <c r="U4" s="32">
        <v>0.5</v>
      </c>
      <c r="V4" s="32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23" t="s">
        <v>92</v>
      </c>
      <c r="AF4" s="24" t="s">
        <v>93</v>
      </c>
      <c r="AG4" s="24" t="s">
        <v>94</v>
      </c>
    </row>
    <row r="5" spans="1:33" ht="14.25" thickTop="1" x14ac:dyDescent="0.15">
      <c r="A5" s="6" t="s">
        <v>50</v>
      </c>
      <c r="B5" s="6" t="s">
        <v>51</v>
      </c>
      <c r="C5" s="6" t="s">
        <v>52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AE5" s="26"/>
      <c r="AF5" s="25"/>
      <c r="AG5" s="25"/>
    </row>
    <row r="6" spans="1:33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/>
      <c r="I6" s="8"/>
      <c r="J6" s="8"/>
      <c r="K6" s="8"/>
      <c r="L6" s="8"/>
      <c r="M6" s="8"/>
      <c r="N6" s="8"/>
      <c r="O6" s="34"/>
      <c r="P6" s="35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4</v>
      </c>
      <c r="AC6" s="5">
        <f>SUM(D6:O6)</f>
        <v>0</v>
      </c>
      <c r="AD6" s="5">
        <f>AC6/Z6</f>
        <v>0</v>
      </c>
      <c r="AE6" s="35">
        <f>MAX(D6:O6)</f>
        <v>0</v>
      </c>
      <c r="AF6" s="8">
        <f>MIN(D6:O6)</f>
        <v>0</v>
      </c>
      <c r="AG6" s="8">
        <f>IF(Z6=AB6,Y6,AD6)</f>
        <v>0</v>
      </c>
    </row>
    <row r="7" spans="1:33" x14ac:dyDescent="0.15">
      <c r="A7" s="9">
        <v>2</v>
      </c>
      <c r="B7" s="1" t="s">
        <v>1</v>
      </c>
      <c r="C7" s="9" t="s">
        <v>53</v>
      </c>
      <c r="D7" s="10" t="s">
        <v>140</v>
      </c>
      <c r="E7" s="10" t="s">
        <v>140</v>
      </c>
      <c r="F7" s="10" t="s">
        <v>140</v>
      </c>
      <c r="G7" s="10" t="s">
        <v>140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28"/>
      <c r="Q7" s="10"/>
      <c r="R7" s="10"/>
      <c r="U7" s="5" t="s">
        <v>96</v>
      </c>
      <c r="V7" s="5" t="s">
        <v>97</v>
      </c>
      <c r="X7" s="5" t="s">
        <v>100</v>
      </c>
      <c r="AE7" s="28"/>
      <c r="AF7" s="8"/>
      <c r="AG7" s="10"/>
    </row>
    <row r="8" spans="1:33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28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2" si="3">SUM(D8:O8)</f>
        <v>0</v>
      </c>
      <c r="AD8" s="5">
        <f>AC8/Z8</f>
        <v>0</v>
      </c>
      <c r="AE8" s="28" t="str">
        <f>IF(COUNT(D8:O8)&gt;=1,MAX(D8:O8),"&lt;0.0003")</f>
        <v>&lt;0.0003</v>
      </c>
      <c r="AF8" s="8">
        <f>IF(COUNTIF(D8:O8,"~&lt;*")&gt;=1,"&lt;0.0003",MIN(D8:O8))</f>
        <v>0</v>
      </c>
      <c r="AG8" s="40" t="str">
        <f>IF(AD8&lt;=Y8,"&lt;0.0003",AD8)</f>
        <v>&lt;0.0003</v>
      </c>
    </row>
    <row r="9" spans="1:33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28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4">12-AA9</f>
        <v>12</v>
      </c>
      <c r="AA9" s="5">
        <f t="shared" ref="AA9:AA57" si="5">COUNTIF(D9:O9,"-")</f>
        <v>0</v>
      </c>
      <c r="AB9" s="5">
        <f t="shared" ref="AB9:AB57" si="6">Z9-COUNT(D9:O9)</f>
        <v>12</v>
      </c>
      <c r="AC9" s="5">
        <f t="shared" si="3"/>
        <v>0</v>
      </c>
      <c r="AD9" s="5">
        <f t="shared" ref="AD9:AD52" si="7">AC9/Z9</f>
        <v>0</v>
      </c>
      <c r="AE9" s="28" t="str">
        <f>IF(COUNT(D9:O9)&gt;=1,MAX(D9:O9),"&lt;0.00005")</f>
        <v>&lt;0.00005</v>
      </c>
      <c r="AF9" s="8">
        <f>IF(COUNTIF(D9:O9,"~&lt;*")&gt;=1,"&lt;0.00005",MIN(D9:O9))</f>
        <v>0</v>
      </c>
      <c r="AG9" s="40" t="str">
        <f>IF(AD9&lt;=Y9,"&lt;0.00005",AD9)</f>
        <v>&lt;0.00005</v>
      </c>
    </row>
    <row r="10" spans="1:33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28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4"/>
        <v>12</v>
      </c>
      <c r="AA10" s="5">
        <f t="shared" si="5"/>
        <v>0</v>
      </c>
      <c r="AB10" s="5">
        <f t="shared" si="6"/>
        <v>12</v>
      </c>
      <c r="AC10" s="5">
        <f t="shared" si="3"/>
        <v>0</v>
      </c>
      <c r="AD10" s="5">
        <f t="shared" si="7"/>
        <v>0</v>
      </c>
      <c r="AE10" s="28" t="str">
        <f>IF(COUNT(D10:O10)&gt;=1,MAX(D10:O10),"&lt;0.001")</f>
        <v>&lt;0.001</v>
      </c>
      <c r="AF10" s="8">
        <f>IF(COUNTIF(D10:O10,"~&lt;*")&gt;=1,"&lt;0.001",MIN(D10:O10))</f>
        <v>0</v>
      </c>
      <c r="AG10" s="40" t="str">
        <f>IF(AD10&lt;=Y10,"&lt;0.001",AD10)</f>
        <v>&lt;0.001</v>
      </c>
    </row>
    <row r="11" spans="1:33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8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4"/>
        <v>12</v>
      </c>
      <c r="AA11" s="5">
        <f t="shared" si="5"/>
        <v>0</v>
      </c>
      <c r="AB11" s="5">
        <f t="shared" si="6"/>
        <v>12</v>
      </c>
      <c r="AC11" s="5">
        <f t="shared" si="3"/>
        <v>0</v>
      </c>
      <c r="AD11" s="5">
        <f t="shared" si="7"/>
        <v>0</v>
      </c>
      <c r="AE11" s="28" t="str">
        <f>IF(COUNT(D11:O11)&gt;=1,MAX(D11:O11),"&lt;0.001")</f>
        <v>&lt;0.001</v>
      </c>
      <c r="AF11" s="8">
        <f>IF(COUNTIF(D11:O11,"~&lt;*")&gt;=1,"&lt;0.001",MIN(D11:O11))</f>
        <v>0</v>
      </c>
      <c r="AG11" s="40" t="str">
        <f>IF(AD11&lt;=Y11,"&lt;0.001",AD11)</f>
        <v>&lt;0.001</v>
      </c>
    </row>
    <row r="12" spans="1:33" x14ac:dyDescent="0.15">
      <c r="A12" s="9">
        <v>7</v>
      </c>
      <c r="B12" s="1" t="s">
        <v>6</v>
      </c>
      <c r="C12" s="9" t="s">
        <v>68</v>
      </c>
      <c r="D12" s="8"/>
      <c r="E12" s="10">
        <v>2E-3</v>
      </c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28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4"/>
        <v>12</v>
      </c>
      <c r="AA12" s="5">
        <f t="shared" si="5"/>
        <v>0</v>
      </c>
      <c r="AB12" s="5">
        <f t="shared" si="6"/>
        <v>11</v>
      </c>
      <c r="AC12" s="5">
        <f t="shared" si="3"/>
        <v>2E-3</v>
      </c>
      <c r="AD12" s="5">
        <f t="shared" si="7"/>
        <v>1.6666666666666666E-4</v>
      </c>
      <c r="AE12" s="28">
        <f>IF(COUNT(D12:O12)&gt;=1,MAX(D12:O12),"&lt;0.001")</f>
        <v>2E-3</v>
      </c>
      <c r="AF12" s="8">
        <f>IF(COUNTIF(D12:O12,"~&lt;*")&gt;=1,"&lt;0.001",MIN(D12:O12))</f>
        <v>2E-3</v>
      </c>
      <c r="AG12" s="40" t="str">
        <f>IF(AD12&lt;=Y12,"&lt;0.001",AD12)</f>
        <v>&lt;0.001</v>
      </c>
    </row>
    <row r="13" spans="1:33" x14ac:dyDescent="0.15">
      <c r="A13" s="9">
        <v>8</v>
      </c>
      <c r="B13" s="1" t="s">
        <v>7</v>
      </c>
      <c r="C13" s="9" t="s">
        <v>91</v>
      </c>
      <c r="D13" s="8"/>
      <c r="E13" s="10" t="s">
        <v>146</v>
      </c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28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4"/>
        <v>12</v>
      </c>
      <c r="AA13" s="5">
        <f t="shared" si="5"/>
        <v>0</v>
      </c>
      <c r="AB13" s="5">
        <f t="shared" si="6"/>
        <v>12</v>
      </c>
      <c r="AC13" s="5">
        <f t="shared" si="3"/>
        <v>0</v>
      </c>
      <c r="AD13" s="5">
        <f t="shared" si="7"/>
        <v>0</v>
      </c>
      <c r="AE13" s="28" t="str">
        <f>IF(COUNT(D13:O13)&gt;=1,MAX(D13:O13),"&lt;0.002")</f>
        <v>&lt;0.002</v>
      </c>
      <c r="AF13" s="8" t="str">
        <f>IF(COUNTIF(D13:O13,"~&lt;*")&gt;=1,"&lt;0.002",MIN(D13:O13))</f>
        <v>&lt;0.002</v>
      </c>
      <c r="AG13" s="40" t="str">
        <f>IF(AD13&lt;=Y13,"&lt;0.002",AD13)</f>
        <v>&lt;0.002</v>
      </c>
    </row>
    <row r="14" spans="1:33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28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4"/>
        <v>12</v>
      </c>
      <c r="AA14" s="5">
        <f t="shared" si="5"/>
        <v>0</v>
      </c>
      <c r="AB14" s="5">
        <f t="shared" si="6"/>
        <v>12</v>
      </c>
      <c r="AC14" s="5">
        <f t="shared" si="3"/>
        <v>0</v>
      </c>
      <c r="AD14" s="5">
        <f t="shared" si="7"/>
        <v>0</v>
      </c>
      <c r="AE14" s="28" t="str">
        <f>IF(COUNT(D14:O14)&gt;=1,MAX(D14:O14),"&lt;0.004")</f>
        <v>&lt;0.004</v>
      </c>
      <c r="AF14" s="8">
        <f>IF(COUNTIF(D14:O14,"~&lt;*")&gt;=1,"&lt;0.004",MIN(D14:O14))</f>
        <v>0</v>
      </c>
      <c r="AG14" s="40" t="str">
        <f>IF(AD14&lt;=Y14,"&lt;0.004",AD14)</f>
        <v>&lt;0.004</v>
      </c>
    </row>
    <row r="15" spans="1:33" x14ac:dyDescent="0.15">
      <c r="A15" s="9">
        <v>10</v>
      </c>
      <c r="B15" s="1" t="s">
        <v>9</v>
      </c>
      <c r="C15" s="9" t="s">
        <v>68</v>
      </c>
      <c r="D15" s="8"/>
      <c r="E15" s="10" t="s">
        <v>147</v>
      </c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8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4"/>
        <v>12</v>
      </c>
      <c r="AA15" s="5">
        <f t="shared" si="5"/>
        <v>0</v>
      </c>
      <c r="AB15" s="5">
        <f t="shared" si="6"/>
        <v>12</v>
      </c>
      <c r="AC15" s="5">
        <f t="shared" si="3"/>
        <v>0</v>
      </c>
      <c r="AD15" s="5">
        <f t="shared" si="7"/>
        <v>0</v>
      </c>
      <c r="AE15" s="28" t="str">
        <f>IF(COUNT(D15:O15)&gt;=1,MAX(D15:O15),"&lt;0.001")</f>
        <v>&lt;0.001</v>
      </c>
      <c r="AF15" s="8" t="str">
        <f>IF(COUNTIF(D15:O15,"~&lt;*")&gt;=1,"&lt;0.001",MIN(D15:O15))</f>
        <v>&lt;0.001</v>
      </c>
      <c r="AG15" s="40" t="str">
        <f>IF(AD15&lt;=Y15,"&lt;0.001",AD15)</f>
        <v>&lt;0.001</v>
      </c>
    </row>
    <row r="16" spans="1:33" x14ac:dyDescent="0.15">
      <c r="A16" s="9">
        <v>11</v>
      </c>
      <c r="B16" s="1" t="s">
        <v>10</v>
      </c>
      <c r="C16" s="9" t="s">
        <v>71</v>
      </c>
      <c r="D16" s="8"/>
      <c r="E16" s="10">
        <v>2.96</v>
      </c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28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4"/>
        <v>12</v>
      </c>
      <c r="AA16" s="5">
        <f t="shared" si="5"/>
        <v>0</v>
      </c>
      <c r="AB16" s="5">
        <f t="shared" si="6"/>
        <v>11</v>
      </c>
      <c r="AC16" s="5">
        <f t="shared" si="3"/>
        <v>2.96</v>
      </c>
      <c r="AD16" s="5">
        <f t="shared" si="7"/>
        <v>0.24666666666666667</v>
      </c>
      <c r="AE16" s="28">
        <f>IF(COUNT(D16:O16)&gt;=1,MAX(D16:O16),"&lt;0.05")</f>
        <v>2.96</v>
      </c>
      <c r="AF16" s="8">
        <f>IF(COUNTIF(D16:O16,"~&lt;*")&gt;=1,"&lt;0.05",MIN(D16:O16))</f>
        <v>2.96</v>
      </c>
      <c r="AG16" s="40">
        <f>IF(AD16&lt;=Y16,"&lt;0.05",AD16)</f>
        <v>0.24666666666666667</v>
      </c>
    </row>
    <row r="17" spans="1:33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28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4"/>
        <v>12</v>
      </c>
      <c r="AA17" s="5">
        <f t="shared" si="5"/>
        <v>0</v>
      </c>
      <c r="AB17" s="5">
        <f t="shared" si="6"/>
        <v>12</v>
      </c>
      <c r="AC17" s="5">
        <f t="shared" si="3"/>
        <v>0</v>
      </c>
      <c r="AD17" s="5">
        <f t="shared" si="7"/>
        <v>0</v>
      </c>
      <c r="AE17" s="28" t="str">
        <f>IF(COUNT(D17:O17)&gt;=1,MAX(D17:O17),"&lt;0.08")</f>
        <v>&lt;0.08</v>
      </c>
      <c r="AF17" s="8">
        <f>IF(COUNTIF(D17:O17,"~&lt;*")&gt;=1,"&lt;0.08",MIN(D17:O17))</f>
        <v>0</v>
      </c>
      <c r="AG17" s="40" t="str">
        <f>IF(AD17&lt;=Y17,"&lt;0.08",AD17)</f>
        <v>&lt;0.08</v>
      </c>
    </row>
    <row r="18" spans="1:33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28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3">
        <v>1</v>
      </c>
      <c r="X18" s="5" t="s">
        <v>108</v>
      </c>
      <c r="Y18" s="5">
        <v>0.1</v>
      </c>
      <c r="Z18" s="5">
        <f t="shared" si="4"/>
        <v>12</v>
      </c>
      <c r="AA18" s="5">
        <f t="shared" si="5"/>
        <v>0</v>
      </c>
      <c r="AB18" s="5">
        <f t="shared" si="6"/>
        <v>12</v>
      </c>
      <c r="AC18" s="5">
        <f t="shared" si="3"/>
        <v>0</v>
      </c>
      <c r="AD18" s="5">
        <f t="shared" si="7"/>
        <v>0</v>
      </c>
      <c r="AE18" s="28" t="str">
        <f>IF(COUNT(D18:O18)&gt;=1,MAX(D18:O18),"&lt;0.1")</f>
        <v>&lt;0.1</v>
      </c>
      <c r="AF18" s="8">
        <f>IF(COUNTIF(D18:O18,"~&lt;*")&gt;=1,"&lt;0.1",MIN(D18:O18))</f>
        <v>0</v>
      </c>
      <c r="AG18" s="40" t="str">
        <f>IF(AD18&lt;=Y18,"&lt;0.1",AD18)</f>
        <v>&lt;0.1</v>
      </c>
    </row>
    <row r="19" spans="1:33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8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4"/>
        <v>12</v>
      </c>
      <c r="AA19" s="5">
        <f t="shared" si="5"/>
        <v>0</v>
      </c>
      <c r="AB19" s="5">
        <f t="shared" si="6"/>
        <v>12</v>
      </c>
      <c r="AC19" s="5">
        <f t="shared" si="3"/>
        <v>0</v>
      </c>
      <c r="AD19" s="5">
        <f t="shared" si="7"/>
        <v>0</v>
      </c>
      <c r="AE19" s="28" t="str">
        <f>IF(COUNT(D19:O19)&gt;=1,MAX(D19:O19),"&lt;0.0002")</f>
        <v>&lt;0.0002</v>
      </c>
      <c r="AF19" s="8">
        <f>IF(COUNTIF(D19:O19,"~&lt;*")&gt;=1,"&lt;0.0002",MIN(D19:O19))</f>
        <v>0</v>
      </c>
      <c r="AG19" s="40" t="str">
        <f>IF(AD19&lt;=Y19,"&lt;0.0002",AD19)</f>
        <v>&lt;0.0002</v>
      </c>
    </row>
    <row r="20" spans="1:33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28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4"/>
        <v>12</v>
      </c>
      <c r="AA20" s="5">
        <f t="shared" si="5"/>
        <v>0</v>
      </c>
      <c r="AB20" s="5">
        <f t="shared" si="6"/>
        <v>12</v>
      </c>
      <c r="AC20" s="5">
        <f t="shared" si="3"/>
        <v>0</v>
      </c>
      <c r="AD20" s="5">
        <f t="shared" si="7"/>
        <v>0</v>
      </c>
      <c r="AE20" s="28" t="str">
        <f>IF(COUNT(D20:O20)&gt;=1,MAX(D20:O20),"&lt;0.005")</f>
        <v>&lt;0.005</v>
      </c>
      <c r="AF20" s="8">
        <f>IF(COUNTIF(D20:O20,"~&lt;*")&gt;=1,"&lt;0.005",MIN(D20:O20))</f>
        <v>0</v>
      </c>
      <c r="AG20" s="40" t="str">
        <f>IF(AD20&lt;=Y20,"&lt;0.005",AD20)</f>
        <v>&lt;0.005</v>
      </c>
    </row>
    <row r="21" spans="1:33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28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4"/>
        <v>12</v>
      </c>
      <c r="AA21" s="5">
        <f t="shared" si="5"/>
        <v>0</v>
      </c>
      <c r="AB21" s="5">
        <f t="shared" si="6"/>
        <v>12</v>
      </c>
      <c r="AC21" s="5">
        <f t="shared" si="3"/>
        <v>0</v>
      </c>
      <c r="AD21" s="5">
        <f t="shared" si="7"/>
        <v>0</v>
      </c>
      <c r="AE21" s="28" t="str">
        <f>IF(COUNT(D21:O21)&gt;=1,MAX(D21:O21),"&lt;0.001")</f>
        <v>&lt;0.001</v>
      </c>
      <c r="AF21" s="8">
        <f>IF(COUNTIF(D21:O21,"~&lt;*")&gt;=1,"&lt;0.001",MIN(D21:O21))</f>
        <v>0</v>
      </c>
      <c r="AG21" s="40" t="str">
        <f>IF(AD21&lt;=Y21,"&lt;0.001",AD21)</f>
        <v>&lt;0.001</v>
      </c>
    </row>
    <row r="22" spans="1:33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28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4"/>
        <v>12</v>
      </c>
      <c r="AA22" s="5">
        <f t="shared" si="5"/>
        <v>0</v>
      </c>
      <c r="AB22" s="5">
        <f t="shared" si="6"/>
        <v>12</v>
      </c>
      <c r="AC22" s="5">
        <f t="shared" si="3"/>
        <v>0</v>
      </c>
      <c r="AD22" s="5">
        <f t="shared" si="7"/>
        <v>0</v>
      </c>
      <c r="AE22" s="28" t="str">
        <f>IF(COUNT(D22:O22)&gt;=1,MAX(D22:O22),"&lt;0.001")</f>
        <v>&lt;0.001</v>
      </c>
      <c r="AF22" s="8">
        <f>IF(COUNTIF(D22:O22,"~&lt;*")&gt;=1,"&lt;0.001",MIN(D22:O22))</f>
        <v>0</v>
      </c>
      <c r="AG22" s="40" t="str">
        <f>IF(AD22&lt;=Y22,"&lt;0.001",AD22)</f>
        <v>&lt;0.001</v>
      </c>
    </row>
    <row r="23" spans="1:33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8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4"/>
        <v>12</v>
      </c>
      <c r="AA23" s="5">
        <f t="shared" si="5"/>
        <v>0</v>
      </c>
      <c r="AB23" s="5">
        <f t="shared" si="6"/>
        <v>12</v>
      </c>
      <c r="AC23" s="5">
        <f t="shared" si="3"/>
        <v>0</v>
      </c>
      <c r="AD23" s="5">
        <f t="shared" si="7"/>
        <v>0</v>
      </c>
      <c r="AE23" s="28" t="str">
        <f>IF(COUNT(D23:O23)&gt;=1,MAX(D23:O23),"&lt;0.001")</f>
        <v>&lt;0.001</v>
      </c>
      <c r="AF23" s="8">
        <f>IF(COUNTIF(D23:O23,"~&lt;*")&gt;=1,"&lt;0.001",MIN(D23:O23))</f>
        <v>0</v>
      </c>
      <c r="AG23" s="40" t="str">
        <f>IF(AD23&lt;=Y23,"&lt;0.001",AD23)</f>
        <v>&lt;0.001</v>
      </c>
    </row>
    <row r="24" spans="1:33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28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4"/>
        <v>12</v>
      </c>
      <c r="AA24" s="5">
        <f t="shared" si="5"/>
        <v>0</v>
      </c>
      <c r="AB24" s="5">
        <f t="shared" si="6"/>
        <v>12</v>
      </c>
      <c r="AC24" s="5">
        <f t="shared" si="3"/>
        <v>0</v>
      </c>
      <c r="AD24" s="5">
        <f t="shared" si="7"/>
        <v>0</v>
      </c>
      <c r="AE24" s="28" t="str">
        <f>IF(COUNT(D24:O24)&gt;=1,MAX(D24:O24),"&lt;0.001")</f>
        <v>&lt;0.001</v>
      </c>
      <c r="AF24" s="8">
        <f>IF(COUNTIF(D24:O24,"~&lt;*")&gt;=1,"&lt;0.001",MIN(D24:O24))</f>
        <v>0</v>
      </c>
      <c r="AG24" s="40" t="str">
        <f>IF(AD24&lt;=Y24,"&lt;0.001",AD24)</f>
        <v>&lt;0.001</v>
      </c>
    </row>
    <row r="25" spans="1:33" x14ac:dyDescent="0.15">
      <c r="A25" s="9">
        <v>20</v>
      </c>
      <c r="B25" s="1" t="s">
        <v>130</v>
      </c>
      <c r="C25" s="9" t="s">
        <v>131</v>
      </c>
      <c r="D25" s="8"/>
      <c r="E25" s="10" t="s">
        <v>154</v>
      </c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28"/>
      <c r="Q25" s="10"/>
      <c r="R25" s="10"/>
      <c r="S25" s="41">
        <f t="shared" si="0"/>
        <v>5.0000000000000004E-6</v>
      </c>
      <c r="T25" s="5">
        <f t="shared" si="1"/>
        <v>1.0000000000000001E-5</v>
      </c>
      <c r="U25" s="5">
        <f t="shared" si="2"/>
        <v>2.5000000000000001E-5</v>
      </c>
      <c r="V25" s="5">
        <v>5.0000000000000002E-5</v>
      </c>
      <c r="X25" s="5" t="s">
        <v>132</v>
      </c>
      <c r="Y25" s="5">
        <v>5.0000000000000004E-6</v>
      </c>
      <c r="Z25" s="5">
        <f t="shared" si="4"/>
        <v>12</v>
      </c>
      <c r="AA25" s="5">
        <f t="shared" si="5"/>
        <v>0</v>
      </c>
      <c r="AB25" s="5">
        <f t="shared" si="6"/>
        <v>12</v>
      </c>
      <c r="AC25" s="5">
        <f t="shared" si="3"/>
        <v>0</v>
      </c>
      <c r="AD25" s="5">
        <f t="shared" si="7"/>
        <v>0</v>
      </c>
      <c r="AE25" s="28" t="str">
        <f>IF(COUNT(D25:O25)&gt;=1,MAX(D25:O25),"&lt;0.000005")</f>
        <v>&lt;0.000005</v>
      </c>
      <c r="AF25" s="8" t="str">
        <f>IF(COUNTIF(D25:O25,"~&lt;*")&gt;=1,"&lt;0.000005",MIN(D25:O25))</f>
        <v>&lt;0.000005</v>
      </c>
      <c r="AG25" s="40" t="str">
        <f>IF(AD25&lt;=Y25,"&lt;0.000005",AD25)</f>
        <v>&lt;0.000005</v>
      </c>
    </row>
    <row r="26" spans="1:33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28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4"/>
        <v>12</v>
      </c>
      <c r="AA26" s="5">
        <f t="shared" si="5"/>
        <v>0</v>
      </c>
      <c r="AB26" s="5">
        <f t="shared" si="6"/>
        <v>12</v>
      </c>
      <c r="AC26" s="5">
        <f t="shared" si="3"/>
        <v>0</v>
      </c>
      <c r="AD26" s="5">
        <f t="shared" si="7"/>
        <v>0</v>
      </c>
      <c r="AE26" s="28" t="str">
        <f>IF(COUNT(D26:O26)&gt;=1,MAX(D26:O26),"&lt;0.001")</f>
        <v>&lt;0.001</v>
      </c>
      <c r="AF26" s="8">
        <f>IF(COUNTIF(D26:O26,"~&lt;*")&gt;=1,"&lt;0.001",MIN(D26:O26))</f>
        <v>0</v>
      </c>
      <c r="AG26" s="40" t="str">
        <f>IF(AD26&lt;=Y26,"&lt;0.001",AD26)</f>
        <v>&lt;0.001</v>
      </c>
    </row>
    <row r="27" spans="1:33" x14ac:dyDescent="0.15">
      <c r="A27" s="9">
        <v>22</v>
      </c>
      <c r="B27" s="1" t="s">
        <v>19</v>
      </c>
      <c r="C27" s="9" t="s">
        <v>76</v>
      </c>
      <c r="D27" s="8"/>
      <c r="E27" s="10">
        <v>0.23</v>
      </c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8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4"/>
        <v>12</v>
      </c>
      <c r="AA27" s="5">
        <f t="shared" si="5"/>
        <v>0</v>
      </c>
      <c r="AB27" s="5">
        <f t="shared" si="6"/>
        <v>11</v>
      </c>
      <c r="AC27" s="5">
        <f t="shared" si="3"/>
        <v>0.23</v>
      </c>
      <c r="AD27" s="5">
        <f t="shared" si="7"/>
        <v>1.9166666666666669E-2</v>
      </c>
      <c r="AE27" s="28">
        <f>IF(COUNT(D27:O27)&gt;=1,MAX(D27:O27),"&lt;0.06")</f>
        <v>0.23</v>
      </c>
      <c r="AF27" s="8">
        <f>IF(COUNTIF(D27:O27,"~&lt;*")&gt;=1,"&lt;0.06",MIN(D27:O27))</f>
        <v>0.23</v>
      </c>
      <c r="AG27" s="40" t="str">
        <f>IF(AD27&lt;=Y27,"&lt;0.06",AD27)</f>
        <v>&lt;0.06</v>
      </c>
    </row>
    <row r="28" spans="1:33" x14ac:dyDescent="0.15">
      <c r="A28" s="9">
        <v>23</v>
      </c>
      <c r="B28" s="1" t="s">
        <v>20</v>
      </c>
      <c r="C28" s="9" t="s">
        <v>75</v>
      </c>
      <c r="D28" s="8"/>
      <c r="E28" s="10" t="s">
        <v>146</v>
      </c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28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4"/>
        <v>12</v>
      </c>
      <c r="AA28" s="5">
        <f t="shared" si="5"/>
        <v>0</v>
      </c>
      <c r="AB28" s="5">
        <f t="shared" si="6"/>
        <v>12</v>
      </c>
      <c r="AC28" s="5">
        <f t="shared" si="3"/>
        <v>0</v>
      </c>
      <c r="AD28" s="5">
        <f t="shared" si="7"/>
        <v>0</v>
      </c>
      <c r="AE28" s="28" t="str">
        <f>IF(COUNT(D28:O28)&gt;=1,MAX(D28:O28),"&lt;0.002")</f>
        <v>&lt;0.002</v>
      </c>
      <c r="AF28" s="8" t="str">
        <f>IF(COUNTIF(D28:O28,"~&lt;*")&gt;=1,"&lt;0.002",MIN(D28:O28))</f>
        <v>&lt;0.002</v>
      </c>
      <c r="AG28" s="40" t="str">
        <f>IF(AD28&lt;=Y28,"&lt;0.002",AD28)</f>
        <v>&lt;0.002</v>
      </c>
    </row>
    <row r="29" spans="1:33" x14ac:dyDescent="0.15">
      <c r="A29" s="9">
        <v>24</v>
      </c>
      <c r="B29" s="1" t="s">
        <v>21</v>
      </c>
      <c r="C29" s="9" t="s">
        <v>77</v>
      </c>
      <c r="D29" s="8"/>
      <c r="E29" s="10" t="s">
        <v>147</v>
      </c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28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4"/>
        <v>12</v>
      </c>
      <c r="AA29" s="5">
        <f t="shared" si="5"/>
        <v>0</v>
      </c>
      <c r="AB29" s="5">
        <f t="shared" si="6"/>
        <v>12</v>
      </c>
      <c r="AC29" s="5">
        <f t="shared" si="3"/>
        <v>0</v>
      </c>
      <c r="AD29" s="5">
        <f t="shared" si="7"/>
        <v>0</v>
      </c>
      <c r="AE29" s="28" t="str">
        <f>IF(COUNT(D29:O29)&gt;=1,MAX(D29:O29),"&lt;0.001")</f>
        <v>&lt;0.001</v>
      </c>
      <c r="AF29" s="8" t="str">
        <f>IF(COUNTIF(D29:O29,"~&lt;*")&gt;=1,"&lt;0.001",MIN(D29:O29))</f>
        <v>&lt;0.001</v>
      </c>
      <c r="AG29" s="40" t="str">
        <f>IF(AD29&lt;=Y29,"&lt;0.001",AD29)</f>
        <v>&lt;0.001</v>
      </c>
    </row>
    <row r="30" spans="1:33" x14ac:dyDescent="0.15">
      <c r="A30" s="9">
        <v>25</v>
      </c>
      <c r="B30" s="1" t="s">
        <v>22</v>
      </c>
      <c r="C30" s="9" t="s">
        <v>78</v>
      </c>
      <c r="D30" s="8"/>
      <c r="E30" s="10" t="s">
        <v>149</v>
      </c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28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4"/>
        <v>12</v>
      </c>
      <c r="AA30" s="5">
        <f t="shared" si="5"/>
        <v>0</v>
      </c>
      <c r="AB30" s="5">
        <f t="shared" si="6"/>
        <v>12</v>
      </c>
      <c r="AC30" s="5">
        <f t="shared" si="3"/>
        <v>0</v>
      </c>
      <c r="AD30" s="5">
        <f t="shared" si="7"/>
        <v>0</v>
      </c>
      <c r="AE30" s="28" t="str">
        <f>IF(COUNT(D30:O30)&gt;=1,MAX(D30:O30),"&lt;0.003")</f>
        <v>&lt;0.003</v>
      </c>
      <c r="AF30" s="8" t="str">
        <f>IF(COUNTIF(D30:O30,"~&lt;*")&gt;=1,"&lt;0.003",MIN(D30:O30))</f>
        <v>&lt;0.003</v>
      </c>
      <c r="AG30" s="40" t="str">
        <f>IF(AD30&lt;=Y30,"&lt;0.003",AD30)</f>
        <v>&lt;0.003</v>
      </c>
    </row>
    <row r="31" spans="1:33" x14ac:dyDescent="0.15">
      <c r="A31" s="9">
        <v>26</v>
      </c>
      <c r="B31" s="1" t="s">
        <v>23</v>
      </c>
      <c r="C31" s="9" t="s">
        <v>79</v>
      </c>
      <c r="D31" s="8"/>
      <c r="E31" s="10" t="s">
        <v>147</v>
      </c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28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4"/>
        <v>12</v>
      </c>
      <c r="AA31" s="5">
        <f t="shared" si="5"/>
        <v>0</v>
      </c>
      <c r="AB31" s="5">
        <f t="shared" si="6"/>
        <v>12</v>
      </c>
      <c r="AC31" s="5">
        <f t="shared" si="3"/>
        <v>0</v>
      </c>
      <c r="AD31" s="5">
        <f t="shared" si="7"/>
        <v>0</v>
      </c>
      <c r="AE31" s="28" t="str">
        <f>IF(COUNT(D31:O31)&gt;=1,MAX(D31:O31),"&lt;0.001")</f>
        <v>&lt;0.001</v>
      </c>
      <c r="AF31" s="8" t="str">
        <f>IF(COUNTIF(D31:O31,"~&lt;*")&gt;=1,"&lt;0.001",MIN(D31:O31))</f>
        <v>&lt;0.001</v>
      </c>
      <c r="AG31" s="40" t="str">
        <f>IF(AD31&lt;=Y31,"&lt;0.001",AD31)</f>
        <v>&lt;0.001</v>
      </c>
    </row>
    <row r="32" spans="1:33" x14ac:dyDescent="0.15">
      <c r="A32" s="9">
        <v>27</v>
      </c>
      <c r="B32" s="1" t="s">
        <v>24</v>
      </c>
      <c r="C32" s="9" t="s">
        <v>68</v>
      </c>
      <c r="D32" s="8"/>
      <c r="E32" s="10" t="s">
        <v>147</v>
      </c>
      <c r="F32" s="10"/>
      <c r="G32" s="10"/>
      <c r="H32" s="10"/>
      <c r="I32" s="10"/>
      <c r="J32" s="10"/>
      <c r="K32" s="10"/>
      <c r="L32" s="10"/>
      <c r="M32" s="10"/>
      <c r="N32" s="10"/>
      <c r="O32" s="11"/>
      <c r="P32" s="28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4"/>
        <v>12</v>
      </c>
      <c r="AA32" s="5">
        <f t="shared" si="5"/>
        <v>0</v>
      </c>
      <c r="AB32" s="5">
        <f t="shared" si="6"/>
        <v>12</v>
      </c>
      <c r="AC32" s="5">
        <f t="shared" si="3"/>
        <v>0</v>
      </c>
      <c r="AD32" s="5">
        <f t="shared" si="7"/>
        <v>0</v>
      </c>
      <c r="AE32" s="28" t="str">
        <f>IF(COUNT(D32:O32)&gt;=1,MAX(D32:O32),"&lt;0.001")</f>
        <v>&lt;0.001</v>
      </c>
      <c r="AF32" s="8" t="str">
        <f>IF(COUNTIF(D32:O32,"~&lt;*")&gt;=1,"&lt;0.001",MIN(D32:O32))</f>
        <v>&lt;0.001</v>
      </c>
      <c r="AG32" s="40" t="str">
        <f>IF(AD32&lt;=Y32,"&lt;0.001",AD32)</f>
        <v>&lt;0.001</v>
      </c>
    </row>
    <row r="33" spans="1:33" x14ac:dyDescent="0.15">
      <c r="A33" s="9">
        <v>28</v>
      </c>
      <c r="B33" s="1" t="s">
        <v>25</v>
      </c>
      <c r="C33" s="9" t="s">
        <v>79</v>
      </c>
      <c r="D33" s="8"/>
      <c r="E33" s="10">
        <v>2E-3</v>
      </c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28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4"/>
        <v>12</v>
      </c>
      <c r="AA33" s="5">
        <f t="shared" si="5"/>
        <v>0</v>
      </c>
      <c r="AB33" s="5">
        <f t="shared" si="6"/>
        <v>11</v>
      </c>
      <c r="AC33" s="5">
        <f t="shared" si="3"/>
        <v>2E-3</v>
      </c>
      <c r="AD33" s="5">
        <f t="shared" si="7"/>
        <v>1.6666666666666666E-4</v>
      </c>
      <c r="AE33" s="28">
        <f>IF(COUNT(D33:O33)&gt;=1,MAX(D33:O33),"&lt;0.001")</f>
        <v>2E-3</v>
      </c>
      <c r="AF33" s="8">
        <f>IF(COUNTIF(D33:O33,"~&lt;*")&gt;=1,"&lt;0.001",MIN(D33:O33))</f>
        <v>2E-3</v>
      </c>
      <c r="AG33" s="40" t="str">
        <f>IF(AD33&lt;=Y33,"&lt;0.001",AD33)</f>
        <v>&lt;0.001</v>
      </c>
    </row>
    <row r="34" spans="1:33" x14ac:dyDescent="0.15">
      <c r="A34" s="9">
        <v>29</v>
      </c>
      <c r="B34" s="1" t="s">
        <v>26</v>
      </c>
      <c r="C34" s="9" t="s">
        <v>78</v>
      </c>
      <c r="D34" s="8"/>
      <c r="E34" s="10" t="s">
        <v>149</v>
      </c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28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4"/>
        <v>12</v>
      </c>
      <c r="AA34" s="5">
        <f t="shared" si="5"/>
        <v>0</v>
      </c>
      <c r="AB34" s="5">
        <f t="shared" si="6"/>
        <v>12</v>
      </c>
      <c r="AC34" s="5">
        <f t="shared" si="3"/>
        <v>0</v>
      </c>
      <c r="AD34" s="5">
        <f t="shared" si="7"/>
        <v>0</v>
      </c>
      <c r="AE34" s="28" t="str">
        <f>IF(COUNT(D34:O34)&gt;=1,MAX(D34:O34),"&lt;0.003")</f>
        <v>&lt;0.003</v>
      </c>
      <c r="AF34" s="8" t="str">
        <f>IF(COUNTIF(D34:O34,"~&lt;*")&gt;=1,"&lt;0.003",MIN(D34:O34))</f>
        <v>&lt;0.003</v>
      </c>
      <c r="AG34" s="40" t="str">
        <f>IF(AD34&lt;=Y34,"&lt;0.003",AD34)</f>
        <v>&lt;0.003</v>
      </c>
    </row>
    <row r="35" spans="1:33" x14ac:dyDescent="0.15">
      <c r="A35" s="9">
        <v>30</v>
      </c>
      <c r="B35" s="1" t="s">
        <v>27</v>
      </c>
      <c r="C35" s="9" t="s">
        <v>78</v>
      </c>
      <c r="D35" s="8"/>
      <c r="E35" s="10" t="s">
        <v>147</v>
      </c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28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4"/>
        <v>12</v>
      </c>
      <c r="AA35" s="5">
        <f t="shared" si="5"/>
        <v>0</v>
      </c>
      <c r="AB35" s="5">
        <f t="shared" si="6"/>
        <v>12</v>
      </c>
      <c r="AC35" s="5">
        <f t="shared" si="3"/>
        <v>0</v>
      </c>
      <c r="AD35" s="5">
        <f t="shared" si="7"/>
        <v>0</v>
      </c>
      <c r="AE35" s="28" t="str">
        <f>IF(COUNT(D35:O35)&gt;=1,MAX(D35:O35),"&lt;0.001")</f>
        <v>&lt;0.001</v>
      </c>
      <c r="AF35" s="8" t="str">
        <f>IF(COUNTIF(D35:O35,"~&lt;*")&gt;=1,"&lt;0.001",MIN(D35:O35))</f>
        <v>&lt;0.001</v>
      </c>
      <c r="AG35" s="40" t="str">
        <f>IF(AD35&lt;=Y35,"&lt;0.001",AD35)</f>
        <v>&lt;0.001</v>
      </c>
    </row>
    <row r="36" spans="1:33" x14ac:dyDescent="0.15">
      <c r="A36" s="9">
        <v>31</v>
      </c>
      <c r="B36" s="1" t="s">
        <v>28</v>
      </c>
      <c r="C36" s="9" t="s">
        <v>80</v>
      </c>
      <c r="D36" s="8"/>
      <c r="E36" s="10">
        <v>2E-3</v>
      </c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28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4"/>
        <v>12</v>
      </c>
      <c r="AA36" s="5">
        <f t="shared" si="5"/>
        <v>0</v>
      </c>
      <c r="AB36" s="5">
        <f t="shared" si="6"/>
        <v>11</v>
      </c>
      <c r="AC36" s="5">
        <f t="shared" si="3"/>
        <v>2E-3</v>
      </c>
      <c r="AD36" s="5">
        <f t="shared" si="7"/>
        <v>1.6666666666666666E-4</v>
      </c>
      <c r="AE36" s="28">
        <f>IF(COUNT(D36:O36)&gt;=1,MAX(D36:O36),"&lt;0.001")</f>
        <v>2E-3</v>
      </c>
      <c r="AF36" s="8">
        <f>IF(COUNTIF(D36:O36,"~&lt;*")&gt;=1,"&lt;0.001",MIN(D36:O36))</f>
        <v>2E-3</v>
      </c>
      <c r="AG36" s="40" t="str">
        <f>IF(AD36&lt;=Y36,"&lt;0.001",AD36)</f>
        <v>&lt;0.001</v>
      </c>
    </row>
    <row r="37" spans="1:33" x14ac:dyDescent="0.15">
      <c r="A37" s="9">
        <v>32</v>
      </c>
      <c r="B37" s="1" t="s">
        <v>29</v>
      </c>
      <c r="C37" s="9" t="s">
        <v>81</v>
      </c>
      <c r="D37" s="8"/>
      <c r="E37" s="10" t="s">
        <v>150</v>
      </c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28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4"/>
        <v>12</v>
      </c>
      <c r="AA37" s="5">
        <f t="shared" si="5"/>
        <v>0</v>
      </c>
      <c r="AB37" s="5">
        <f t="shared" si="6"/>
        <v>12</v>
      </c>
      <c r="AC37" s="5">
        <f t="shared" si="3"/>
        <v>0</v>
      </c>
      <c r="AD37" s="5">
        <f t="shared" si="7"/>
        <v>0</v>
      </c>
      <c r="AE37" s="28" t="str">
        <f>IF(COUNT(D37:O37)&gt;=1,MAX(D37:O37),"&lt;0.008")</f>
        <v>&lt;0.008</v>
      </c>
      <c r="AF37" s="8" t="str">
        <f>IF(COUNTIF(D37:O37,"~&lt;*")&gt;=1,"&lt;0.008",MIN(D37:O37))</f>
        <v>&lt;0.008</v>
      </c>
      <c r="AG37" s="40" t="str">
        <f>IF(AD37&lt;=Y37,"&lt;0.008",AD37)</f>
        <v>&lt;0.008</v>
      </c>
    </row>
    <row r="38" spans="1:33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28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3">
        <v>1</v>
      </c>
      <c r="X38" s="5" t="s">
        <v>101</v>
      </c>
      <c r="Y38" s="5">
        <v>1E-3</v>
      </c>
      <c r="Z38" s="5">
        <f t="shared" si="4"/>
        <v>12</v>
      </c>
      <c r="AA38" s="5">
        <f t="shared" si="5"/>
        <v>0</v>
      </c>
      <c r="AB38" s="5">
        <f t="shared" si="6"/>
        <v>12</v>
      </c>
      <c r="AC38" s="5">
        <f t="shared" si="3"/>
        <v>0</v>
      </c>
      <c r="AD38" s="5">
        <f t="shared" si="7"/>
        <v>0</v>
      </c>
      <c r="AE38" s="28" t="str">
        <f>IF(COUNT(D38:O38)&gt;=1,MAX(D38:O38),"&lt;0.001")</f>
        <v>&lt;0.001</v>
      </c>
      <c r="AF38" s="8">
        <f>IF(COUNTIF(D38:O38,"~&lt;*")&gt;=1,"&lt;0.001",MIN(D38:O38))</f>
        <v>0</v>
      </c>
      <c r="AG38" s="40" t="str">
        <f>IF(AD38&lt;=Y38,"&lt;0.001",AD38)</f>
        <v>&lt;0.001</v>
      </c>
    </row>
    <row r="39" spans="1:33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28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4"/>
        <v>12</v>
      </c>
      <c r="AA39" s="5">
        <f t="shared" si="5"/>
        <v>0</v>
      </c>
      <c r="AB39" s="5">
        <f t="shared" si="6"/>
        <v>12</v>
      </c>
      <c r="AC39" s="5">
        <f t="shared" si="3"/>
        <v>0</v>
      </c>
      <c r="AD39" s="5">
        <f t="shared" si="7"/>
        <v>0</v>
      </c>
      <c r="AE39" s="28" t="str">
        <f>IF(COUNT(D39:O39)&gt;=1,MAX(D39:O39),"&lt;0.01")</f>
        <v>&lt;0.01</v>
      </c>
      <c r="AF39" s="8">
        <f>IF(COUNTIF(D39:O39,"~&lt;*")&gt;=1,"&lt;0.01",MIN(D39:O39))</f>
        <v>0</v>
      </c>
      <c r="AG39" s="40" t="str">
        <f>IF(AD39&lt;=Y39,"&lt;0.01",AD39)</f>
        <v>&lt;0.01</v>
      </c>
    </row>
    <row r="40" spans="1:33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28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4"/>
        <v>12</v>
      </c>
      <c r="AA40" s="5">
        <f t="shared" si="5"/>
        <v>0</v>
      </c>
      <c r="AB40" s="5">
        <f t="shared" si="6"/>
        <v>12</v>
      </c>
      <c r="AC40" s="5">
        <f t="shared" si="3"/>
        <v>0</v>
      </c>
      <c r="AD40" s="5">
        <f t="shared" si="7"/>
        <v>0</v>
      </c>
      <c r="AE40" s="28" t="str">
        <f>IF(COUNT(D40:O40)&gt;=1,MAX(D40:O40),"&lt;0.03")</f>
        <v>&lt;0.03</v>
      </c>
      <c r="AF40" s="8">
        <f>IF(COUNTIF(D40:O40,"~&lt;*")&gt;=1,"&lt;0.03",MIN(D40:O40))</f>
        <v>0</v>
      </c>
      <c r="AG40" s="40" t="str">
        <f>IF(AD40&lt;=Y40,"&lt;0.03",AD40)</f>
        <v>&lt;0.03</v>
      </c>
    </row>
    <row r="41" spans="1:33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28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3">
        <v>1</v>
      </c>
      <c r="X41" s="5" t="s">
        <v>114</v>
      </c>
      <c r="Y41" s="5">
        <v>0.01</v>
      </c>
      <c r="Z41" s="5">
        <f t="shared" si="4"/>
        <v>12</v>
      </c>
      <c r="AA41" s="5">
        <f t="shared" si="5"/>
        <v>0</v>
      </c>
      <c r="AB41" s="5">
        <f t="shared" si="6"/>
        <v>12</v>
      </c>
      <c r="AC41" s="5">
        <f t="shared" si="3"/>
        <v>0</v>
      </c>
      <c r="AD41" s="5">
        <f t="shared" si="7"/>
        <v>0</v>
      </c>
      <c r="AE41" s="28" t="str">
        <f>IF(COUNT(D41:O41)&gt;=1,MAX(D41:O41),"&lt;0.01")</f>
        <v>&lt;0.01</v>
      </c>
      <c r="AF41" s="8">
        <f>IF(COUNTIF(D41:O41,"~&lt;*")&gt;=1,"&lt;0.01",MIN(D41:O41))</f>
        <v>0</v>
      </c>
      <c r="AG41" s="40" t="str">
        <f>IF(AD41&lt;=Y41,"&lt;0.01",AD41)</f>
        <v>&lt;0.01</v>
      </c>
    </row>
    <row r="42" spans="1:33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28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4"/>
        <v>12</v>
      </c>
      <c r="AA42" s="5">
        <f t="shared" si="5"/>
        <v>0</v>
      </c>
      <c r="AB42" s="5">
        <f t="shared" si="6"/>
        <v>12</v>
      </c>
      <c r="AC42" s="5">
        <f t="shared" si="3"/>
        <v>0</v>
      </c>
      <c r="AD42" s="5">
        <f t="shared" si="7"/>
        <v>0</v>
      </c>
      <c r="AE42" s="28" t="str">
        <f>IF(COUNT(D42:O42)&gt;=1,MAX(D42:O42),"&lt;0.1")</f>
        <v>&lt;0.1</v>
      </c>
      <c r="AF42" s="8">
        <f>IF(COUNTIF(D42:O42,"~&lt;*")&gt;=1,"&lt;0.1",MIN(D42:O42))</f>
        <v>0</v>
      </c>
      <c r="AG42" s="40" t="str">
        <f>IF(AD42&lt;=Y42,"&lt;0.1",AD42)</f>
        <v>&lt;0.1</v>
      </c>
    </row>
    <row r="43" spans="1:33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28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4"/>
        <v>12</v>
      </c>
      <c r="AA43" s="5">
        <f t="shared" si="5"/>
        <v>0</v>
      </c>
      <c r="AB43" s="5">
        <f t="shared" si="6"/>
        <v>12</v>
      </c>
      <c r="AC43" s="5">
        <f t="shared" si="3"/>
        <v>0</v>
      </c>
      <c r="AD43" s="5">
        <f t="shared" si="7"/>
        <v>0</v>
      </c>
      <c r="AE43" s="28" t="str">
        <f>IF(COUNT(D43:O43)&gt;=1,MAX(D43:O43),"&lt;0.001")</f>
        <v>&lt;0.001</v>
      </c>
      <c r="AF43" s="8">
        <f>IF(COUNTIF(D43:O43,"~&lt;*")&gt;=1,"&lt;0.001",MIN(D43:O43))</f>
        <v>0</v>
      </c>
      <c r="AG43" s="40" t="str">
        <f>IF(AD43&lt;=Y43,"&lt;0.001",AD43)</f>
        <v>&lt;0.001</v>
      </c>
    </row>
    <row r="44" spans="1:33" x14ac:dyDescent="0.15">
      <c r="A44" s="9">
        <v>39</v>
      </c>
      <c r="B44" s="1" t="s">
        <v>36</v>
      </c>
      <c r="C44" s="9" t="s">
        <v>84</v>
      </c>
      <c r="D44" s="39">
        <v>12.2</v>
      </c>
      <c r="E44" s="10">
        <v>12.3</v>
      </c>
      <c r="F44" s="12">
        <v>12</v>
      </c>
      <c r="G44" s="10">
        <v>12.1</v>
      </c>
      <c r="H44" s="10"/>
      <c r="I44" s="10"/>
      <c r="J44" s="10"/>
      <c r="K44" s="10"/>
      <c r="L44" s="10"/>
      <c r="M44" s="11"/>
      <c r="N44" s="11"/>
      <c r="O44" s="11"/>
      <c r="P44" s="28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4"/>
        <v>12</v>
      </c>
      <c r="AA44" s="5">
        <f t="shared" si="5"/>
        <v>0</v>
      </c>
      <c r="AB44" s="5">
        <f t="shared" si="6"/>
        <v>8</v>
      </c>
      <c r="AC44" s="5">
        <f t="shared" si="3"/>
        <v>48.6</v>
      </c>
      <c r="AD44" s="5">
        <f t="shared" si="7"/>
        <v>4.05</v>
      </c>
      <c r="AE44" s="28">
        <f>IF(COUNT(D44:O44)&gt;=1,MAX(D44:O44),"&lt;0.2")</f>
        <v>12.3</v>
      </c>
      <c r="AF44" s="8">
        <f>IF(COUNTIF(D44:O44,"~&lt;*")&gt;=1,"&lt;0.2",MIN(D44:O44))</f>
        <v>12</v>
      </c>
      <c r="AG44" s="40">
        <f>IF(AD44&lt;=Y44,"&lt;0.2",AD44)</f>
        <v>4.05</v>
      </c>
    </row>
    <row r="45" spans="1:33" x14ac:dyDescent="0.15">
      <c r="A45" s="9">
        <v>40</v>
      </c>
      <c r="B45" s="1" t="s">
        <v>37</v>
      </c>
      <c r="C45" s="9" t="s">
        <v>85</v>
      </c>
      <c r="D45" s="8"/>
      <c r="E45" s="10">
        <v>97</v>
      </c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28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4"/>
        <v>12</v>
      </c>
      <c r="AA45" s="5">
        <f t="shared" si="5"/>
        <v>0</v>
      </c>
      <c r="AB45" s="5">
        <f t="shared" si="6"/>
        <v>11</v>
      </c>
      <c r="AC45" s="5">
        <f t="shared" si="3"/>
        <v>97</v>
      </c>
      <c r="AD45" s="5">
        <f t="shared" si="7"/>
        <v>8.0833333333333339</v>
      </c>
      <c r="AE45" s="28">
        <f>IF(COUNT(D45:O45)&gt;=1,MAX(D45:O45),"&lt;1")</f>
        <v>97</v>
      </c>
      <c r="AF45" s="8">
        <f>IF(COUNTIF(D45:O45,"~&lt;*")&gt;=1,"&lt;1",MIN(D45:O45))</f>
        <v>97</v>
      </c>
      <c r="AG45" s="40">
        <f>IF(AD45&lt;=Y45,"&lt;1",AD45)</f>
        <v>8.0833333333333339</v>
      </c>
    </row>
    <row r="46" spans="1:33" x14ac:dyDescent="0.15">
      <c r="A46" s="9">
        <v>41</v>
      </c>
      <c r="B46" s="1" t="s">
        <v>38</v>
      </c>
      <c r="C46" s="9" t="s">
        <v>86</v>
      </c>
      <c r="D46" s="8"/>
      <c r="E46" s="10">
        <v>212</v>
      </c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28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4"/>
        <v>12</v>
      </c>
      <c r="AA46" s="5">
        <f t="shared" si="5"/>
        <v>0</v>
      </c>
      <c r="AB46" s="5">
        <f t="shared" si="6"/>
        <v>11</v>
      </c>
      <c r="AC46" s="5">
        <f t="shared" si="3"/>
        <v>212</v>
      </c>
      <c r="AD46" s="5">
        <f t="shared" si="7"/>
        <v>17.666666666666668</v>
      </c>
      <c r="AE46" s="28">
        <f>IF(COUNT(D46:O46)&gt;=1,MAX(D46:O46),"&lt;1")</f>
        <v>212</v>
      </c>
      <c r="AF46" s="8">
        <f>IF(COUNTIF(D46:O46,"~&lt;*")&gt;=1,"&lt;1",MIN(D46:O46))</f>
        <v>212</v>
      </c>
      <c r="AG46" s="40">
        <f>IF(AD46&lt;=Y46,"&lt;1",AD46)</f>
        <v>17.666666666666668</v>
      </c>
    </row>
    <row r="47" spans="1:33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8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4"/>
        <v>12</v>
      </c>
      <c r="AA47" s="5">
        <f t="shared" si="5"/>
        <v>0</v>
      </c>
      <c r="AB47" s="5">
        <f t="shared" si="6"/>
        <v>12</v>
      </c>
      <c r="AC47" s="5">
        <f t="shared" si="3"/>
        <v>0</v>
      </c>
      <c r="AD47" s="5">
        <f t="shared" si="7"/>
        <v>0</v>
      </c>
      <c r="AE47" s="28" t="str">
        <f>IF(COUNT(D47:O47)&gt;=1,MAX(D47:O47),"&lt;0.02")</f>
        <v>&lt;0.02</v>
      </c>
      <c r="AF47" s="8">
        <f>IF(COUNTIF(D47:O47,"~&lt;*")&gt;=1,"&lt;0.02",MIN(D47:O47))</f>
        <v>0</v>
      </c>
      <c r="AG47" s="40" t="str">
        <f>IF(AD47&lt;=Y47,"&lt;0.02",AD47)</f>
        <v>&lt;0.02</v>
      </c>
    </row>
    <row r="48" spans="1:33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8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4"/>
        <v>12</v>
      </c>
      <c r="AA48" s="5">
        <f t="shared" si="5"/>
        <v>0</v>
      </c>
      <c r="AB48" s="5">
        <f t="shared" si="6"/>
        <v>12</v>
      </c>
      <c r="AC48" s="5">
        <f t="shared" si="3"/>
        <v>0</v>
      </c>
      <c r="AD48" s="5">
        <f t="shared" si="7"/>
        <v>0</v>
      </c>
      <c r="AE48" s="28" t="str">
        <f>IF(COUNT(D48:O48)&gt;=1,MAX(D48:O48),"&lt;0.000001")</f>
        <v>&lt;0.000001</v>
      </c>
      <c r="AF48" s="8">
        <f>IF(COUNTIF(D48:O48,"~&lt;*")&gt;=1,"&lt;0.000001",MIN(D48:O48))</f>
        <v>0</v>
      </c>
      <c r="AG48" s="40" t="str">
        <f>IF(AD48&lt;=Y48,"&lt;0.000001",AD48)</f>
        <v>&lt;0.000001</v>
      </c>
    </row>
    <row r="49" spans="1:33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8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4"/>
        <v>12</v>
      </c>
      <c r="AA49" s="5">
        <f t="shared" si="5"/>
        <v>0</v>
      </c>
      <c r="AB49" s="5">
        <f t="shared" si="6"/>
        <v>12</v>
      </c>
      <c r="AC49" s="5">
        <f t="shared" si="3"/>
        <v>0</v>
      </c>
      <c r="AD49" s="5">
        <f t="shared" si="7"/>
        <v>0</v>
      </c>
      <c r="AE49" s="28" t="str">
        <f>IF(COUNT(D49:O49)&gt;=1,MAX(D49:O49),"&lt;0.000001")</f>
        <v>&lt;0.000001</v>
      </c>
      <c r="AF49" s="8">
        <f>IF(COUNTIF(D49:O49,"~&lt;*")&gt;=1,"&lt;0.000001",MIN(D49:O49))</f>
        <v>0</v>
      </c>
      <c r="AG49" s="40" t="str">
        <f>IF(AD49&lt;=Y49,"&lt;0.000001",AD49)</f>
        <v>&lt;0.000001</v>
      </c>
    </row>
    <row r="50" spans="1:33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28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4"/>
        <v>12</v>
      </c>
      <c r="AA50" s="5">
        <f t="shared" si="5"/>
        <v>0</v>
      </c>
      <c r="AB50" s="5">
        <f t="shared" si="6"/>
        <v>12</v>
      </c>
      <c r="AC50" s="5">
        <f t="shared" si="3"/>
        <v>0</v>
      </c>
      <c r="AD50" s="5">
        <f t="shared" si="7"/>
        <v>0</v>
      </c>
      <c r="AE50" s="28" t="str">
        <f>IF(COUNT(D50:O50)&gt;=1,MAX(D50:O50),"&lt;0.002")</f>
        <v>&lt;0.002</v>
      </c>
      <c r="AF50" s="8">
        <f>IF(COUNTIF(D50:O50,"~&lt;*")&gt;=1,"&lt;0.002",MIN(D50:O50))</f>
        <v>0</v>
      </c>
      <c r="AG50" s="40" t="str">
        <f>IF(AD50&lt;=Y50,"&lt;0.002",AD50)</f>
        <v>&lt;0.002</v>
      </c>
    </row>
    <row r="51" spans="1:33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28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4"/>
        <v>12</v>
      </c>
      <c r="AA51" s="5">
        <f t="shared" si="5"/>
        <v>0</v>
      </c>
      <c r="AB51" s="5">
        <f t="shared" si="6"/>
        <v>12</v>
      </c>
      <c r="AC51" s="5">
        <f t="shared" si="3"/>
        <v>0</v>
      </c>
      <c r="AD51" s="5">
        <f t="shared" si="7"/>
        <v>0</v>
      </c>
      <c r="AE51" s="28" t="str">
        <f>IF(COUNT(D51:O51)&gt;=1,MAX(D51:O51),"&lt;0.0005")</f>
        <v>&lt;0.0005</v>
      </c>
      <c r="AF51" s="8">
        <f>IF(COUNTIF(D51:O51,"~&lt;*")&gt;=1,"&lt;0.0005",MIN(D51:O51))</f>
        <v>0</v>
      </c>
      <c r="AG51" s="40" t="str">
        <f>IF(AD51&lt;=Y51,"&lt;0.0005",AD51)</f>
        <v>&lt;0.0005</v>
      </c>
    </row>
    <row r="52" spans="1:33" x14ac:dyDescent="0.15">
      <c r="A52" s="9">
        <v>47</v>
      </c>
      <c r="B52" s="1" t="s">
        <v>44</v>
      </c>
      <c r="C52" s="9" t="s">
        <v>89</v>
      </c>
      <c r="D52" s="8" t="s">
        <v>141</v>
      </c>
      <c r="E52" s="10" t="s">
        <v>141</v>
      </c>
      <c r="F52" s="10" t="s">
        <v>141</v>
      </c>
      <c r="G52" s="10" t="s">
        <v>141</v>
      </c>
      <c r="H52" s="10"/>
      <c r="I52" s="10"/>
      <c r="J52" s="10"/>
      <c r="K52" s="10"/>
      <c r="L52" s="10"/>
      <c r="M52" s="10"/>
      <c r="N52" s="10"/>
      <c r="O52" s="11"/>
      <c r="P52" s="28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33">
        <v>3</v>
      </c>
      <c r="X52" s="5" t="s">
        <v>121</v>
      </c>
      <c r="Y52" s="5">
        <v>0.3</v>
      </c>
      <c r="Z52" s="5">
        <f t="shared" si="4"/>
        <v>12</v>
      </c>
      <c r="AA52" s="5">
        <f t="shared" si="5"/>
        <v>0</v>
      </c>
      <c r="AB52" s="5">
        <f t="shared" si="6"/>
        <v>12</v>
      </c>
      <c r="AC52" s="5">
        <f t="shared" si="3"/>
        <v>0</v>
      </c>
      <c r="AD52" s="5">
        <f t="shared" si="7"/>
        <v>0</v>
      </c>
      <c r="AE52" s="28" t="str">
        <f>IF(COUNT(D52:O52)&gt;=1,MAX(D52:O52),"&lt;0.3")</f>
        <v>&lt;0.3</v>
      </c>
      <c r="AF52" s="8" t="str">
        <f>IF(COUNTIF(D52:O52,"~&lt;*")&gt;=1,"&lt;0.3",MIN(D52:O52))</f>
        <v>&lt;0.3</v>
      </c>
      <c r="AG52" s="40" t="str">
        <f>IF(AD52&lt;=Y52,"&lt;0.3",AD52)</f>
        <v>&lt;0.3</v>
      </c>
    </row>
    <row r="53" spans="1:33" x14ac:dyDescent="0.15">
      <c r="A53" s="9">
        <v>48</v>
      </c>
      <c r="B53" s="1" t="s">
        <v>45</v>
      </c>
      <c r="C53" s="9" t="s">
        <v>54</v>
      </c>
      <c r="D53" s="10">
        <v>7.7</v>
      </c>
      <c r="E53" s="10">
        <v>7.8</v>
      </c>
      <c r="F53" s="10">
        <v>7.8</v>
      </c>
      <c r="G53" s="10">
        <v>7.8</v>
      </c>
      <c r="H53" s="10"/>
      <c r="I53" s="10"/>
      <c r="J53" s="10"/>
      <c r="K53" s="10"/>
      <c r="L53" s="10"/>
      <c r="M53" s="10"/>
      <c r="N53" s="11"/>
      <c r="O53" s="11"/>
      <c r="P53" s="28"/>
      <c r="Q53" s="10"/>
      <c r="R53" s="10"/>
      <c r="U53" s="5">
        <v>5.8</v>
      </c>
      <c r="V53" s="5">
        <v>8.6</v>
      </c>
      <c r="AE53" s="31">
        <f>MAX(D53:O53)</f>
        <v>7.8</v>
      </c>
      <c r="AF53" s="39">
        <f>MIN(D53:O53)</f>
        <v>7.7</v>
      </c>
      <c r="AG53" s="40">
        <f>AVERAGE(D53:O53)</f>
        <v>7.7750000000000004</v>
      </c>
    </row>
    <row r="54" spans="1:33" x14ac:dyDescent="0.15">
      <c r="A54" s="9">
        <v>49</v>
      </c>
      <c r="B54" s="1" t="s">
        <v>46</v>
      </c>
      <c r="C54" s="9" t="s">
        <v>55</v>
      </c>
      <c r="D54" s="10" t="s">
        <v>142</v>
      </c>
      <c r="E54" s="10" t="s">
        <v>142</v>
      </c>
      <c r="F54" s="10" t="s">
        <v>142</v>
      </c>
      <c r="G54" s="10" t="s">
        <v>142</v>
      </c>
      <c r="H54" s="10"/>
      <c r="I54" s="10"/>
      <c r="J54" s="10"/>
      <c r="K54" s="10"/>
      <c r="L54" s="10"/>
      <c r="M54" s="10"/>
      <c r="N54" s="10"/>
      <c r="O54" s="11"/>
      <c r="P54" s="28"/>
      <c r="Q54" s="10"/>
      <c r="R54" s="10"/>
      <c r="V54" s="5" t="s">
        <v>95</v>
      </c>
      <c r="AE54" s="28"/>
      <c r="AF54" s="8"/>
      <c r="AG54" s="40"/>
    </row>
    <row r="55" spans="1:33" x14ac:dyDescent="0.15">
      <c r="A55" s="9">
        <v>50</v>
      </c>
      <c r="B55" s="1" t="s">
        <v>47</v>
      </c>
      <c r="C55" s="9" t="s">
        <v>55</v>
      </c>
      <c r="D55" s="10" t="s">
        <v>142</v>
      </c>
      <c r="E55" s="10" t="s">
        <v>142</v>
      </c>
      <c r="F55" s="10" t="s">
        <v>142</v>
      </c>
      <c r="G55" s="10" t="s">
        <v>142</v>
      </c>
      <c r="H55" s="10"/>
      <c r="I55" s="10"/>
      <c r="J55" s="10"/>
      <c r="K55" s="10"/>
      <c r="L55" s="10"/>
      <c r="M55" s="10"/>
      <c r="N55" s="10"/>
      <c r="O55" s="11"/>
      <c r="P55" s="28"/>
      <c r="Q55" s="10"/>
      <c r="R55" s="10"/>
      <c r="V55" s="5" t="s">
        <v>95</v>
      </c>
      <c r="AE55" s="28"/>
      <c r="AF55" s="8"/>
      <c r="AG55" s="40"/>
    </row>
    <row r="56" spans="1:33" x14ac:dyDescent="0.15">
      <c r="A56" s="9">
        <v>51</v>
      </c>
      <c r="B56" s="1" t="s">
        <v>48</v>
      </c>
      <c r="C56" s="9" t="s">
        <v>56</v>
      </c>
      <c r="D56" s="10" t="s">
        <v>143</v>
      </c>
      <c r="E56" s="10" t="s">
        <v>143</v>
      </c>
      <c r="F56" s="10" t="s">
        <v>143</v>
      </c>
      <c r="G56" s="10" t="s">
        <v>143</v>
      </c>
      <c r="H56" s="10"/>
      <c r="I56" s="10"/>
      <c r="J56" s="10"/>
      <c r="K56" s="10"/>
      <c r="L56" s="10"/>
      <c r="M56" s="10"/>
      <c r="N56" s="10"/>
      <c r="O56" s="11"/>
      <c r="P56" s="28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4"/>
        <v>12</v>
      </c>
      <c r="AA56" s="5">
        <f t="shared" si="5"/>
        <v>0</v>
      </c>
      <c r="AB56" s="5">
        <f t="shared" si="6"/>
        <v>12</v>
      </c>
      <c r="AC56" s="5">
        <f>SUM(D56:O56)</f>
        <v>0</v>
      </c>
      <c r="AD56" s="5">
        <f>AC56/Z56</f>
        <v>0</v>
      </c>
      <c r="AE56" s="28" t="str">
        <f>IF(COUNT(D56:O56)&gt;=1,MAX(D56:O56),"&lt;0.5")</f>
        <v>&lt;0.5</v>
      </c>
      <c r="AF56" s="8" t="str">
        <f>IF(COUNTIF(D56:O56,"~&lt;*")&gt;=1,"&lt;0.5",MIN(D56:O56))</f>
        <v>&lt;0.5</v>
      </c>
      <c r="AG56" s="40" t="str">
        <f>IF(AD56&lt;=Y56,"&lt;0.5",AD56)</f>
        <v>&lt;0.5</v>
      </c>
    </row>
    <row r="57" spans="1:33" x14ac:dyDescent="0.15">
      <c r="A57" s="13">
        <v>52</v>
      </c>
      <c r="B57" s="2" t="s">
        <v>49</v>
      </c>
      <c r="C57" s="13" t="s">
        <v>57</v>
      </c>
      <c r="D57" s="14" t="s">
        <v>144</v>
      </c>
      <c r="E57" s="14" t="s">
        <v>144</v>
      </c>
      <c r="F57" s="14" t="s">
        <v>144</v>
      </c>
      <c r="G57" s="14" t="s">
        <v>144</v>
      </c>
      <c r="H57" s="14"/>
      <c r="I57" s="14"/>
      <c r="J57" s="14"/>
      <c r="K57" s="14"/>
      <c r="L57" s="14"/>
      <c r="M57" s="14"/>
      <c r="N57" s="14"/>
      <c r="O57" s="15"/>
      <c r="P57" s="16"/>
      <c r="Q57" s="14"/>
      <c r="R57" s="14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4"/>
        <v>12</v>
      </c>
      <c r="AA57" s="5">
        <f t="shared" si="5"/>
        <v>0</v>
      </c>
      <c r="AB57" s="5">
        <f t="shared" si="6"/>
        <v>12</v>
      </c>
      <c r="AC57" s="5">
        <f>SUM(D57:O57)</f>
        <v>0</v>
      </c>
      <c r="AD57" s="5">
        <f>AC57/Z57</f>
        <v>0</v>
      </c>
      <c r="AE57" s="16" t="str">
        <f>IF(COUNT(D57:O57)&gt;=1,MAX(D57:O57),"&lt;0.1")</f>
        <v>&lt;0.1</v>
      </c>
      <c r="AF57" s="8" t="str">
        <f>IF(COUNTIF(D57:O57,"~&lt;*")&gt;=1,"&lt;0.1",MIN(D57:O57))</f>
        <v>&lt;0.1</v>
      </c>
      <c r="AG57" s="40" t="str">
        <f>IF(AD57&lt;=Y57,"&lt;0.1",AD57)</f>
        <v>&lt;0.1</v>
      </c>
    </row>
    <row r="58" spans="1:33" x14ac:dyDescent="0.15">
      <c r="A58" s="5" t="s">
        <v>61</v>
      </c>
      <c r="B58" s="21" t="s">
        <v>62</v>
      </c>
      <c r="P58" s="37"/>
      <c r="AE58" s="37"/>
    </row>
    <row r="59" spans="1:33" x14ac:dyDescent="0.15">
      <c r="A59" s="17"/>
      <c r="B59" s="17" t="s">
        <v>59</v>
      </c>
      <c r="C59" s="17"/>
      <c r="D59" s="18">
        <v>21.3</v>
      </c>
      <c r="E59" s="18" t="s">
        <v>151</v>
      </c>
      <c r="F59" s="18">
        <v>24</v>
      </c>
      <c r="G59" s="18">
        <v>33.799999999999997</v>
      </c>
      <c r="H59" s="18"/>
      <c r="I59" s="18"/>
      <c r="J59" s="18"/>
      <c r="K59" s="18"/>
      <c r="L59" s="18"/>
      <c r="M59" s="18"/>
      <c r="N59" s="18"/>
      <c r="O59" s="18"/>
      <c r="P59" s="30"/>
      <c r="Q59" s="18"/>
      <c r="R59" s="18"/>
      <c r="AE59" s="30">
        <f>MAX(D59:O59)</f>
        <v>33.799999999999997</v>
      </c>
      <c r="AF59" s="18">
        <f>MIN(D59:O59)</f>
        <v>21.3</v>
      </c>
      <c r="AG59" s="18">
        <f>AVERAGE(D59:O59)</f>
        <v>26.366666666666664</v>
      </c>
    </row>
    <row r="60" spans="1:33" x14ac:dyDescent="0.15">
      <c r="A60" s="19"/>
      <c r="B60" s="19" t="s">
        <v>60</v>
      </c>
      <c r="C60" s="19"/>
      <c r="D60" s="12">
        <v>15.5</v>
      </c>
      <c r="E60" s="12" t="s">
        <v>152</v>
      </c>
      <c r="F60" s="12">
        <v>18</v>
      </c>
      <c r="G60" s="12">
        <v>19</v>
      </c>
      <c r="H60" s="12"/>
      <c r="I60" s="12"/>
      <c r="J60" s="12"/>
      <c r="K60" s="12"/>
      <c r="L60" s="12"/>
      <c r="M60" s="12"/>
      <c r="N60" s="12"/>
      <c r="O60" s="12"/>
      <c r="P60" s="31"/>
      <c r="Q60" s="12"/>
      <c r="R60" s="12"/>
      <c r="AE60" s="31">
        <f>MAX(D60:O60)</f>
        <v>19</v>
      </c>
      <c r="AF60" s="12">
        <f>MIN(D60:O60)</f>
        <v>15.5</v>
      </c>
      <c r="AG60" s="12">
        <f>AVERAGE(D60:O60)</f>
        <v>17.5</v>
      </c>
    </row>
    <row r="61" spans="1:33" x14ac:dyDescent="0.15">
      <c r="A61" s="20"/>
      <c r="B61" s="20" t="s">
        <v>90</v>
      </c>
      <c r="C61" s="20"/>
      <c r="D61" s="27">
        <v>0.14000000000000001</v>
      </c>
      <c r="E61" s="27" t="s">
        <v>153</v>
      </c>
      <c r="F61" s="27">
        <v>0.18</v>
      </c>
      <c r="G61" s="27">
        <v>0.16</v>
      </c>
      <c r="H61" s="27"/>
      <c r="I61" s="27"/>
      <c r="J61" s="27"/>
      <c r="K61" s="27"/>
      <c r="L61" s="27"/>
      <c r="M61" s="27"/>
      <c r="N61" s="27"/>
      <c r="O61" s="27"/>
      <c r="P61" s="38"/>
      <c r="Q61" s="36"/>
      <c r="R61" s="36"/>
      <c r="AE61" s="38">
        <f>MAX(D61:O61)</f>
        <v>0.18</v>
      </c>
      <c r="AF61" s="36">
        <f>MIN(D61:O61)</f>
        <v>0.14000000000000001</v>
      </c>
      <c r="AG61" s="36">
        <f>AVERAGE(D61:O61)</f>
        <v>0.16</v>
      </c>
    </row>
  </sheetData>
  <mergeCells count="3">
    <mergeCell ref="A1:R1"/>
    <mergeCell ref="AE2:AG3"/>
    <mergeCell ref="A4:C4"/>
  </mergeCells>
  <phoneticPr fontId="10"/>
  <conditionalFormatting sqref="D6:O6">
    <cfRule type="cellIs" dxfId="1499" priority="262" stopIfTrue="1" operator="equal">
      <formula>$W$6</formula>
    </cfRule>
  </conditionalFormatting>
  <conditionalFormatting sqref="D6:R6">
    <cfRule type="cellIs" dxfId="1498" priority="271" stopIfTrue="1" operator="greaterThan">
      <formula>$S$6</formula>
    </cfRule>
    <cfRule type="cellIs" dxfId="1497" priority="270" stopIfTrue="1" operator="greaterThan">
      <formula>$T$6</formula>
    </cfRule>
    <cfRule type="cellIs" dxfId="1496" priority="269" stopIfTrue="1" operator="greaterThan">
      <formula>$U$6</formula>
    </cfRule>
    <cfRule type="cellIs" dxfId="1495" priority="268" stopIfTrue="1" operator="greaterThan">
      <formula>$V$6</formula>
    </cfRule>
  </conditionalFormatting>
  <conditionalFormatting sqref="D7:R7">
    <cfRule type="cellIs" dxfId="1494" priority="263" stopIfTrue="1" operator="equal">
      <formula>$V$7</formula>
    </cfRule>
  </conditionalFormatting>
  <conditionalFormatting sqref="D8:R8">
    <cfRule type="cellIs" dxfId="1493" priority="261" operator="greaterThan">
      <formula>$S$8</formula>
    </cfRule>
    <cfRule type="cellIs" dxfId="1492" priority="260" operator="greaterThan">
      <formula>$T$8</formula>
    </cfRule>
    <cfRule type="cellIs" dxfId="1491" priority="259" operator="greaterThan">
      <formula>$U$8</formula>
    </cfRule>
    <cfRule type="cellIs" dxfId="1490" priority="258" operator="greaterThan">
      <formula>$V$8</formula>
    </cfRule>
    <cfRule type="cellIs" dxfId="1489" priority="257" operator="equal">
      <formula>$X$8</formula>
    </cfRule>
  </conditionalFormatting>
  <conditionalFormatting sqref="D8:R20">
    <cfRule type="cellIs" dxfId="1488" priority="197" operator="equal">
      <formula>$W$6</formula>
    </cfRule>
  </conditionalFormatting>
  <conditionalFormatting sqref="D9:R9">
    <cfRule type="cellIs" dxfId="1487" priority="253" operator="greaterThan">
      <formula>$V$9</formula>
    </cfRule>
    <cfRule type="cellIs" dxfId="1486" priority="256" operator="greaterThan">
      <formula>$S$9</formula>
    </cfRule>
    <cfRule type="cellIs" dxfId="1485" priority="255" operator="greaterThan">
      <formula>$T$9</formula>
    </cfRule>
    <cfRule type="cellIs" dxfId="1484" priority="254" operator="greaterThan">
      <formula>$U$9</formula>
    </cfRule>
    <cfRule type="cellIs" dxfId="1483" priority="252" operator="equal">
      <formula>$X$9</formula>
    </cfRule>
  </conditionalFormatting>
  <conditionalFormatting sqref="D10:R10">
    <cfRule type="cellIs" dxfId="1482" priority="251" operator="greaterThan">
      <formula>$S$10</formula>
    </cfRule>
    <cfRule type="cellIs" dxfId="1481" priority="250" operator="greaterThan">
      <formula>$T$10</formula>
    </cfRule>
    <cfRule type="cellIs" dxfId="1480" priority="249" operator="greaterThan">
      <formula>$U$10</formula>
    </cfRule>
    <cfRule type="cellIs" dxfId="1479" priority="248" operator="greaterThan">
      <formula>$V$10</formula>
    </cfRule>
    <cfRule type="cellIs" dxfId="1478" priority="247" operator="equal">
      <formula>$X$10</formula>
    </cfRule>
  </conditionalFormatting>
  <conditionalFormatting sqref="D11:R11">
    <cfRule type="cellIs" dxfId="1477" priority="242" operator="equal">
      <formula>$X$11</formula>
    </cfRule>
    <cfRule type="cellIs" dxfId="1476" priority="245" operator="greaterThan">
      <formula>$T$11</formula>
    </cfRule>
    <cfRule type="cellIs" dxfId="1475" priority="246" operator="greaterThan">
      <formula>$S$11</formula>
    </cfRule>
    <cfRule type="cellIs" dxfId="1474" priority="244" operator="greaterThan">
      <formula>$U$11</formula>
    </cfRule>
    <cfRule type="cellIs" dxfId="1473" priority="243" operator="greaterThan">
      <formula>$V$11</formula>
    </cfRule>
  </conditionalFormatting>
  <conditionalFormatting sqref="D12:R12">
    <cfRule type="cellIs" dxfId="1472" priority="241" operator="greaterThan">
      <formula>$S$12</formula>
    </cfRule>
    <cfRule type="cellIs" dxfId="1471" priority="239" operator="greaterThan">
      <formula>$U$12</formula>
    </cfRule>
    <cfRule type="cellIs" dxfId="1470" priority="238" operator="greaterThan">
      <formula>$V$12</formula>
    </cfRule>
    <cfRule type="cellIs" dxfId="1469" priority="237" operator="equal">
      <formula>$X$12</formula>
    </cfRule>
    <cfRule type="cellIs" dxfId="1468" priority="240" operator="greaterThan">
      <formula>$T$12</formula>
    </cfRule>
  </conditionalFormatting>
  <conditionalFormatting sqref="D13:R13">
    <cfRule type="cellIs" dxfId="1467" priority="236" operator="greaterThan">
      <formula>$S$13</formula>
    </cfRule>
    <cfRule type="cellIs" dxfId="1466" priority="235" operator="greaterThan">
      <formula>$T$13</formula>
    </cfRule>
    <cfRule type="cellIs" dxfId="1465" priority="234" operator="greaterThan">
      <formula>$U$13</formula>
    </cfRule>
    <cfRule type="cellIs" dxfId="1464" priority="233" operator="greaterThan">
      <formula>$V$13</formula>
    </cfRule>
    <cfRule type="cellIs" dxfId="1463" priority="232" operator="equal">
      <formula>$X$13</formula>
    </cfRule>
  </conditionalFormatting>
  <conditionalFormatting sqref="D14:R14">
    <cfRule type="cellIs" dxfId="1462" priority="231" operator="greaterThan">
      <formula>$S$14</formula>
    </cfRule>
    <cfRule type="cellIs" dxfId="1461" priority="230" operator="greaterThan">
      <formula>$T$14</formula>
    </cfRule>
    <cfRule type="cellIs" dxfId="1460" priority="229" operator="greaterThan">
      <formula>$U$14</formula>
    </cfRule>
    <cfRule type="cellIs" dxfId="1459" priority="228" operator="greaterThan">
      <formula>$V$14</formula>
    </cfRule>
    <cfRule type="cellIs" dxfId="1458" priority="227" operator="equal">
      <formula>$X$14</formula>
    </cfRule>
  </conditionalFormatting>
  <conditionalFormatting sqref="D15:R15">
    <cfRule type="cellIs" dxfId="1457" priority="226" operator="greaterThan">
      <formula>$S$15</formula>
    </cfRule>
    <cfRule type="cellIs" dxfId="1456" priority="225" operator="greaterThan">
      <formula>$T$15</formula>
    </cfRule>
    <cfRule type="cellIs" dxfId="1455" priority="224" operator="greaterThan">
      <formula>$U$15</formula>
    </cfRule>
    <cfRule type="cellIs" dxfId="1454" priority="223" operator="greaterThan">
      <formula>$V$15</formula>
    </cfRule>
    <cfRule type="cellIs" dxfId="1453" priority="222" operator="equal">
      <formula>$X$15</formula>
    </cfRule>
  </conditionalFormatting>
  <conditionalFormatting sqref="D16:R16">
    <cfRule type="cellIs" dxfId="1452" priority="217" operator="equal">
      <formula>$X$16</formula>
    </cfRule>
    <cfRule type="cellIs" dxfId="1451" priority="221" operator="greaterThan">
      <formula>$S$16</formula>
    </cfRule>
    <cfRule type="cellIs" dxfId="1450" priority="220" operator="greaterThan">
      <formula>$T$16</formula>
    </cfRule>
    <cfRule type="cellIs" dxfId="1449" priority="219" operator="greaterThan">
      <formula>$U$16</formula>
    </cfRule>
    <cfRule type="cellIs" dxfId="1448" priority="218" operator="greaterThan">
      <formula>$V$16</formula>
    </cfRule>
  </conditionalFormatting>
  <conditionalFormatting sqref="D17:R17">
    <cfRule type="cellIs" dxfId="1447" priority="212" operator="equal">
      <formula>$X$17</formula>
    </cfRule>
    <cfRule type="cellIs" dxfId="1446" priority="216" operator="greaterThan">
      <formula>$S$17</formula>
    </cfRule>
    <cfRule type="cellIs" dxfId="1445" priority="214" operator="greaterThan">
      <formula>$U$17</formula>
    </cfRule>
    <cfRule type="cellIs" dxfId="1444" priority="215" operator="greaterThan">
      <formula>$T$17</formula>
    </cfRule>
    <cfRule type="cellIs" dxfId="1443" priority="213" operator="greaterThan">
      <formula>$V$17</formula>
    </cfRule>
  </conditionalFormatting>
  <conditionalFormatting sqref="D18:R18">
    <cfRule type="cellIs" dxfId="1442" priority="209" operator="greaterThan">
      <formula>$U$18</formula>
    </cfRule>
    <cfRule type="cellIs" dxfId="1441" priority="210" operator="greaterThan">
      <formula>$T$18</formula>
    </cfRule>
    <cfRule type="cellIs" dxfId="1440" priority="208" operator="greaterThan">
      <formula>$V$18</formula>
    </cfRule>
    <cfRule type="cellIs" dxfId="1439" priority="207" operator="equal">
      <formula>$X$18</formula>
    </cfRule>
    <cfRule type="cellIs" dxfId="1438" priority="211" operator="greaterThan">
      <formula>$S$18</formula>
    </cfRule>
  </conditionalFormatting>
  <conditionalFormatting sqref="D19:R19">
    <cfRule type="cellIs" dxfId="1437" priority="205" operator="greaterThan">
      <formula>$T$19</formula>
    </cfRule>
    <cfRule type="cellIs" dxfId="1436" priority="204" operator="greaterThan">
      <formula>$U$19</formula>
    </cfRule>
    <cfRule type="cellIs" dxfId="1435" priority="203" operator="greaterThan">
      <formula>$V$19</formula>
    </cfRule>
    <cfRule type="cellIs" dxfId="1434" priority="202" operator="equal">
      <formula>$X$19</formula>
    </cfRule>
    <cfRule type="cellIs" dxfId="1433" priority="206" operator="greaterThan">
      <formula>$S$19</formula>
    </cfRule>
  </conditionalFormatting>
  <conditionalFormatting sqref="D20:R20">
    <cfRule type="cellIs" dxfId="1432" priority="201" operator="greaterThan">
      <formula>$S$20</formula>
    </cfRule>
    <cfRule type="cellIs" dxfId="1431" priority="200" operator="greaterThan">
      <formula>$T$20</formula>
    </cfRule>
    <cfRule type="cellIs" dxfId="1430" priority="199" operator="greaterThan">
      <formula>$U$20</formula>
    </cfRule>
    <cfRule type="cellIs" dxfId="1429" priority="198" operator="greaterThan">
      <formula>$V$20</formula>
    </cfRule>
    <cfRule type="cellIs" dxfId="1428" priority="196" operator="equal">
      <formula>$X$20</formula>
    </cfRule>
  </conditionalFormatting>
  <conditionalFormatting sqref="D21:R21">
    <cfRule type="cellIs" dxfId="1427" priority="195" operator="greaterThan">
      <formula>$S$21</formula>
    </cfRule>
    <cfRule type="cellIs" dxfId="1426" priority="194" operator="greaterThan">
      <formula>$T$21</formula>
    </cfRule>
    <cfRule type="cellIs" dxfId="1425" priority="193" operator="greaterThan">
      <formula>$U$21</formula>
    </cfRule>
    <cfRule type="cellIs" dxfId="1424" priority="192" operator="greaterThan">
      <formula>$V$21</formula>
    </cfRule>
    <cfRule type="cellIs" priority="191" operator="equal">
      <formula>$W$6</formula>
    </cfRule>
    <cfRule type="cellIs" dxfId="1423" priority="190" operator="equal">
      <formula>$X$21</formula>
    </cfRule>
  </conditionalFormatting>
  <conditionalFormatting sqref="D22:R22">
    <cfRule type="cellIs" dxfId="1422" priority="189" operator="greaterThan">
      <formula>$S$22</formula>
    </cfRule>
    <cfRule type="cellIs" dxfId="1421" priority="188" operator="greaterThan">
      <formula>$T$22</formula>
    </cfRule>
    <cfRule type="cellIs" dxfId="1420" priority="187" operator="greaterThan">
      <formula>$U$22</formula>
    </cfRule>
    <cfRule type="cellIs" dxfId="1419" priority="186" operator="greaterThan">
      <formula>$V$22</formula>
    </cfRule>
    <cfRule type="cellIs" dxfId="1418" priority="185" operator="equal">
      <formula>$X$22</formula>
    </cfRule>
  </conditionalFormatting>
  <conditionalFormatting sqref="D22:R52">
    <cfRule type="cellIs" dxfId="1417" priority="16" operator="equal">
      <formula>$W$6</formula>
    </cfRule>
  </conditionalFormatting>
  <conditionalFormatting sqref="D23:R23">
    <cfRule type="cellIs" dxfId="1416" priority="184" operator="greaterThan">
      <formula>$S$23</formula>
    </cfRule>
    <cfRule type="cellIs" dxfId="1415" priority="183" operator="greaterThan">
      <formula>$T$23</formula>
    </cfRule>
    <cfRule type="cellIs" dxfId="1414" priority="182" operator="greaterThan">
      <formula>$U$23</formula>
    </cfRule>
    <cfRule type="cellIs" dxfId="1413" priority="181" operator="greaterThan">
      <formula>$V$23</formula>
    </cfRule>
    <cfRule type="cellIs" dxfId="1412" priority="180" operator="equal">
      <formula>$X$23</formula>
    </cfRule>
  </conditionalFormatting>
  <conditionalFormatting sqref="D24:R24">
    <cfRule type="cellIs" dxfId="1411" priority="177" operator="greaterThan">
      <formula>$U$24</formula>
    </cfRule>
    <cfRule type="cellIs" dxfId="1410" priority="179" operator="greaterThan">
      <formula>$S$24</formula>
    </cfRule>
    <cfRule type="cellIs" dxfId="1409" priority="178" operator="greaterThan">
      <formula>$T$24</formula>
    </cfRule>
    <cfRule type="cellIs" dxfId="1408" priority="176" operator="greaterThan">
      <formula>$V$24</formula>
    </cfRule>
    <cfRule type="cellIs" dxfId="1407" priority="175" operator="equal">
      <formula>$X$24</formula>
    </cfRule>
  </conditionalFormatting>
  <conditionalFormatting sqref="D25:R25">
    <cfRule type="cellIs" dxfId="1406" priority="172" operator="greaterThan">
      <formula>$U$25</formula>
    </cfRule>
    <cfRule type="cellIs" dxfId="1405" priority="170" operator="equal">
      <formula>$X$25</formula>
    </cfRule>
    <cfRule type="cellIs" dxfId="1404" priority="171" operator="greaterThan">
      <formula>$V$25</formula>
    </cfRule>
    <cfRule type="cellIs" dxfId="1403" priority="174" operator="greaterThan">
      <formula>$S$25</formula>
    </cfRule>
    <cfRule type="cellIs" dxfId="1402" priority="173" operator="greaterThan">
      <formula>$T$25</formula>
    </cfRule>
  </conditionalFormatting>
  <conditionalFormatting sqref="D26:R26">
    <cfRule type="cellIs" dxfId="1401" priority="168" operator="greaterThan">
      <formula>$T$26</formula>
    </cfRule>
    <cfRule type="cellIs" dxfId="1400" priority="169" operator="greaterThan">
      <formula>$S$26</formula>
    </cfRule>
    <cfRule type="cellIs" dxfId="1399" priority="167" operator="greaterThan">
      <formula>$U$26</formula>
    </cfRule>
    <cfRule type="cellIs" dxfId="1398" priority="166" operator="greaterThan">
      <formula>$V$26</formula>
    </cfRule>
    <cfRule type="cellIs" dxfId="1397" priority="165" operator="equal">
      <formula>$X$26</formula>
    </cfRule>
  </conditionalFormatting>
  <conditionalFormatting sqref="D27:R27">
    <cfRule type="cellIs" dxfId="1396" priority="164" operator="greaterThan">
      <formula>$S$27</formula>
    </cfRule>
    <cfRule type="cellIs" dxfId="1395" priority="163" operator="greaterThan">
      <formula>$T$27</formula>
    </cfRule>
    <cfRule type="cellIs" dxfId="1394" priority="162" operator="greaterThan">
      <formula>$U$27</formula>
    </cfRule>
    <cfRule type="cellIs" dxfId="1393" priority="161" operator="greaterThan">
      <formula>$V$27</formula>
    </cfRule>
    <cfRule type="cellIs" dxfId="1392" priority="160" operator="equal">
      <formula>$X$27</formula>
    </cfRule>
  </conditionalFormatting>
  <conditionalFormatting sqref="D28:R28">
    <cfRule type="cellIs" dxfId="1391" priority="155" operator="equal">
      <formula>$X$28</formula>
    </cfRule>
    <cfRule type="cellIs" dxfId="1390" priority="159" operator="greaterThan">
      <formula>$S$28</formula>
    </cfRule>
    <cfRule type="cellIs" dxfId="1389" priority="158" operator="greaterThan">
      <formula>$T$28</formula>
    </cfRule>
    <cfRule type="cellIs" dxfId="1388" priority="157" operator="greaterThan">
      <formula>$U$28</formula>
    </cfRule>
    <cfRule type="cellIs" dxfId="1387" priority="156" operator="greaterThan">
      <formula>$V$28</formula>
    </cfRule>
  </conditionalFormatting>
  <conditionalFormatting sqref="D29:R29">
    <cfRule type="cellIs" dxfId="1386" priority="152" operator="greaterThan">
      <formula>$U$29</formula>
    </cfRule>
    <cfRule type="cellIs" dxfId="1385" priority="151" operator="greaterThan">
      <formula>$V$29</formula>
    </cfRule>
    <cfRule type="cellIs" dxfId="1384" priority="150" operator="equal">
      <formula>$X$29</formula>
    </cfRule>
    <cfRule type="cellIs" dxfId="1383" priority="154" operator="greaterThan">
      <formula>$S$29</formula>
    </cfRule>
    <cfRule type="cellIs" dxfId="1382" priority="153" operator="greaterThan">
      <formula>$T$29</formula>
    </cfRule>
  </conditionalFormatting>
  <conditionalFormatting sqref="D30:R30">
    <cfRule type="cellIs" dxfId="1381" priority="145" operator="equal">
      <formula>$X$30</formula>
    </cfRule>
    <cfRule type="cellIs" dxfId="1380" priority="146" operator="greaterThan">
      <formula>$V$30</formula>
    </cfRule>
    <cfRule type="cellIs" dxfId="1379" priority="147" operator="greaterThan">
      <formula>$U$30</formula>
    </cfRule>
    <cfRule type="cellIs" dxfId="1378" priority="148" operator="greaterThan">
      <formula>$T$30</formula>
    </cfRule>
    <cfRule type="cellIs" dxfId="1377" priority="149" operator="greaterThan">
      <formula>$S$30</formula>
    </cfRule>
  </conditionalFormatting>
  <conditionalFormatting sqref="D31:R31">
    <cfRule type="cellIs" dxfId="1376" priority="143" operator="greaterThan">
      <formula>$T$31</formula>
    </cfRule>
    <cfRule type="cellIs" dxfId="1375" priority="144" operator="greaterThan">
      <formula>$S$31</formula>
    </cfRule>
    <cfRule type="cellIs" dxfId="1374" priority="142" operator="greaterThan">
      <formula>$U$31</formula>
    </cfRule>
    <cfRule type="cellIs" dxfId="1373" priority="141" operator="greaterThan">
      <formula>$V$31</formula>
    </cfRule>
    <cfRule type="cellIs" dxfId="1372" priority="140" operator="equal">
      <formula>$X$31</formula>
    </cfRule>
  </conditionalFormatting>
  <conditionalFormatting sqref="D32:R32">
    <cfRule type="cellIs" dxfId="1371" priority="137" operator="greaterThan">
      <formula>$U$32</formula>
    </cfRule>
    <cfRule type="cellIs" dxfId="1370" priority="139" operator="greaterThan">
      <formula>$S$32</formula>
    </cfRule>
    <cfRule type="cellIs" dxfId="1369" priority="138" operator="greaterThan">
      <formula>$T$32</formula>
    </cfRule>
    <cfRule type="cellIs" dxfId="1368" priority="136" operator="greaterThan">
      <formula>$V$32</formula>
    </cfRule>
    <cfRule type="cellIs" dxfId="1367" priority="135" operator="equal">
      <formula>$X$32</formula>
    </cfRule>
  </conditionalFormatting>
  <conditionalFormatting sqref="D33:R33">
    <cfRule type="cellIs" dxfId="1366" priority="134" operator="greaterThan">
      <formula>$S$33</formula>
    </cfRule>
    <cfRule type="cellIs" dxfId="1365" priority="133" operator="greaterThan">
      <formula>$T$33</formula>
    </cfRule>
    <cfRule type="cellIs" dxfId="1364" priority="132" operator="greaterThan">
      <formula>$U$33</formula>
    </cfRule>
    <cfRule type="cellIs" dxfId="1363" priority="131" operator="greaterThan">
      <formula>$V$33</formula>
    </cfRule>
    <cfRule type="cellIs" dxfId="1362" priority="129" operator="equal">
      <formula>$X$33</formula>
    </cfRule>
  </conditionalFormatting>
  <conditionalFormatting sqref="D34:R34">
    <cfRule type="cellIs" dxfId="1361" priority="128" operator="greaterThan">
      <formula>$S$34</formula>
    </cfRule>
    <cfRule type="cellIs" dxfId="1360" priority="127" operator="greaterThan">
      <formula>$T$34</formula>
    </cfRule>
    <cfRule type="cellIs" dxfId="1359" priority="126" operator="greaterThan">
      <formula>$U$34</formula>
    </cfRule>
    <cfRule type="cellIs" dxfId="1358" priority="125" operator="greaterThan">
      <formula>$V$34</formula>
    </cfRule>
    <cfRule type="cellIs" dxfId="1357" priority="123" operator="equal">
      <formula>$X$34</formula>
    </cfRule>
  </conditionalFormatting>
  <conditionalFormatting sqref="D35:R35">
    <cfRule type="cellIs" dxfId="1356" priority="122" operator="greaterThan">
      <formula>$S$35</formula>
    </cfRule>
    <cfRule type="cellIs" dxfId="1355" priority="121" operator="greaterThan">
      <formula>$T$35</formula>
    </cfRule>
    <cfRule type="cellIs" dxfId="1354" priority="120" operator="greaterThan">
      <formula>$U$35</formula>
    </cfRule>
    <cfRule type="cellIs" dxfId="1353" priority="119" operator="greaterThan">
      <formula>$V$35</formula>
    </cfRule>
    <cfRule type="cellIs" dxfId="1352" priority="117" operator="equal">
      <formula>$X$35</formula>
    </cfRule>
  </conditionalFormatting>
  <conditionalFormatting sqref="D36:R36">
    <cfRule type="cellIs" dxfId="1351" priority="116" operator="greaterThan">
      <formula>$S$36</formula>
    </cfRule>
    <cfRule type="cellIs" dxfId="1350" priority="115" operator="greaterThan">
      <formula>$T$36</formula>
    </cfRule>
    <cfRule type="cellIs" dxfId="1349" priority="111" operator="equal">
      <formula>$X$36</formula>
    </cfRule>
    <cfRule type="cellIs" dxfId="1348" priority="114" operator="greaterThan">
      <formula>$U$36</formula>
    </cfRule>
    <cfRule type="cellIs" dxfId="1347" priority="113" operator="greaterThan">
      <formula>$V$36</formula>
    </cfRule>
  </conditionalFormatting>
  <conditionalFormatting sqref="D37:R37">
    <cfRule type="cellIs" dxfId="1346" priority="110" operator="greaterThan">
      <formula>$S$37</formula>
    </cfRule>
    <cfRule type="cellIs" dxfId="1345" priority="109" operator="greaterThan">
      <formula>$T$37</formula>
    </cfRule>
    <cfRule type="cellIs" dxfId="1344" priority="108" operator="greaterThan">
      <formula>$U$37</formula>
    </cfRule>
    <cfRule type="cellIs" dxfId="1343" priority="107" operator="greaterThan">
      <formula>$V$37</formula>
    </cfRule>
    <cfRule type="cellIs" dxfId="1342" priority="105" operator="equal">
      <formula>$X$37</formula>
    </cfRule>
  </conditionalFormatting>
  <conditionalFormatting sqref="D38:R38">
    <cfRule type="cellIs" dxfId="1341" priority="104" operator="greaterThan">
      <formula>$S$38</formula>
    </cfRule>
    <cfRule type="cellIs" dxfId="1340" priority="103" operator="greaterThan">
      <formula>$T$38</formula>
    </cfRule>
    <cfRule type="cellIs" dxfId="1339" priority="102" operator="greaterThan">
      <formula>$U$38</formula>
    </cfRule>
    <cfRule type="cellIs" dxfId="1338" priority="101" operator="greaterThan">
      <formula>$V$38</formula>
    </cfRule>
    <cfRule type="cellIs" dxfId="1337" priority="99" operator="equal">
      <formula>$X$38</formula>
    </cfRule>
  </conditionalFormatting>
  <conditionalFormatting sqref="D39:R39">
    <cfRule type="cellIs" dxfId="1336" priority="98" operator="greaterThan">
      <formula>$S$39</formula>
    </cfRule>
    <cfRule type="cellIs" dxfId="1335" priority="97" operator="greaterThan">
      <formula>$T$39</formula>
    </cfRule>
    <cfRule type="cellIs" dxfId="1334" priority="96" operator="greaterThan">
      <formula>$U$39</formula>
    </cfRule>
    <cfRule type="cellIs" dxfId="1333" priority="95" operator="greaterThan">
      <formula>$V$39</formula>
    </cfRule>
    <cfRule type="cellIs" dxfId="1332" priority="93" operator="equal">
      <formula>$X$39</formula>
    </cfRule>
  </conditionalFormatting>
  <conditionalFormatting sqref="D40:R40">
    <cfRule type="cellIs" dxfId="1331" priority="92" operator="greaterThan">
      <formula>$S$40</formula>
    </cfRule>
    <cfRule type="cellIs" dxfId="1330" priority="91" operator="greaterThan">
      <formula>$T$40</formula>
    </cfRule>
    <cfRule type="cellIs" dxfId="1329" priority="90" operator="greaterThan">
      <formula>$U$40</formula>
    </cfRule>
    <cfRule type="cellIs" dxfId="1328" priority="89" operator="greaterThan">
      <formula>$V$40</formula>
    </cfRule>
    <cfRule type="cellIs" dxfId="1327" priority="87" operator="equal">
      <formula>$X$40</formula>
    </cfRule>
  </conditionalFormatting>
  <conditionalFormatting sqref="D41:R41">
    <cfRule type="cellIs" dxfId="1326" priority="86" operator="greaterThan">
      <formula>$S$41</formula>
    </cfRule>
    <cfRule type="cellIs" dxfId="1325" priority="85" operator="greaterThan">
      <formula>$T$41</formula>
    </cfRule>
    <cfRule type="cellIs" dxfId="1324" priority="84" operator="greaterThan">
      <formula>$U$41</formula>
    </cfRule>
    <cfRule type="cellIs" dxfId="1323" priority="83" operator="greaterThan">
      <formula>$V$41</formula>
    </cfRule>
    <cfRule type="cellIs" dxfId="1322" priority="81" operator="equal">
      <formula>$X$41</formula>
    </cfRule>
  </conditionalFormatting>
  <conditionalFormatting sqref="D42:R42">
    <cfRule type="cellIs" dxfId="1321" priority="80" operator="greaterThan">
      <formula>$S$42</formula>
    </cfRule>
    <cfRule type="cellIs" dxfId="1320" priority="79" operator="greaterThan">
      <formula>$T$42</formula>
    </cfRule>
    <cfRule type="cellIs" dxfId="1319" priority="78" operator="greaterThan">
      <formula>$U$42</formula>
    </cfRule>
    <cfRule type="cellIs" dxfId="1318" priority="77" operator="greaterThan">
      <formula>$V$42</formula>
    </cfRule>
    <cfRule type="cellIs" dxfId="1317" priority="75" operator="equal">
      <formula>$X$42</formula>
    </cfRule>
  </conditionalFormatting>
  <conditionalFormatting sqref="D43:R43">
    <cfRule type="cellIs" dxfId="1316" priority="71" operator="greaterThan">
      <formula>$V$43</formula>
    </cfRule>
    <cfRule type="cellIs" dxfId="1315" priority="73" operator="greaterThan">
      <formula>$T$43</formula>
    </cfRule>
    <cfRule type="cellIs" dxfId="1314" priority="74" operator="greaterThan">
      <formula>$S$43</formula>
    </cfRule>
    <cfRule type="cellIs" dxfId="1313" priority="72" operator="greaterThan">
      <formula>$U$43</formula>
    </cfRule>
    <cfRule type="cellIs" dxfId="1312" priority="69" operator="equal">
      <formula>$X$43</formula>
    </cfRule>
  </conditionalFormatting>
  <conditionalFormatting sqref="D44:R44">
    <cfRule type="cellIs" dxfId="1311" priority="68" operator="greaterThan">
      <formula>$S$44</formula>
    </cfRule>
    <cfRule type="cellIs" dxfId="1310" priority="67" operator="greaterThan">
      <formula>$T$44</formula>
    </cfRule>
    <cfRule type="cellIs" dxfId="1309" priority="66" operator="greaterThan">
      <formula>$U$44</formula>
    </cfRule>
    <cfRule type="cellIs" dxfId="1308" priority="65" operator="greaterThan">
      <formula>$V$44</formula>
    </cfRule>
    <cfRule type="cellIs" dxfId="1307" priority="63" operator="equal">
      <formula>$X$44</formula>
    </cfRule>
  </conditionalFormatting>
  <conditionalFormatting sqref="D45:R45">
    <cfRule type="cellIs" dxfId="1306" priority="61" operator="greaterThan">
      <formula>$T$45</formula>
    </cfRule>
    <cfRule type="cellIs" dxfId="1305" priority="62" operator="greaterThan">
      <formula>$S$45</formula>
    </cfRule>
    <cfRule type="cellIs" dxfId="1304" priority="60" operator="greaterThan">
      <formula>$U$45</formula>
    </cfRule>
    <cfRule type="cellIs" dxfId="1303" priority="59" operator="greaterThan">
      <formula>$V$45</formula>
    </cfRule>
    <cfRule type="cellIs" dxfId="1302" priority="57" operator="equal">
      <formula>$X$45</formula>
    </cfRule>
  </conditionalFormatting>
  <conditionalFormatting sqref="D46:R46">
    <cfRule type="cellIs" dxfId="1301" priority="56" operator="greaterThan">
      <formula>$S$46</formula>
    </cfRule>
    <cfRule type="cellIs" dxfId="1300" priority="55" operator="greaterThan">
      <formula>$T$46</formula>
    </cfRule>
    <cfRule type="cellIs" dxfId="1299" priority="54" operator="greaterThan">
      <formula>$U$46</formula>
    </cfRule>
    <cfRule type="cellIs" dxfId="1298" priority="53" operator="greaterThan">
      <formula>$V$46</formula>
    </cfRule>
    <cfRule type="cellIs" dxfId="1297" priority="51" operator="equal">
      <formula>$X$46</formula>
    </cfRule>
  </conditionalFormatting>
  <conditionalFormatting sqref="D47:R47">
    <cfRule type="cellIs" dxfId="1296" priority="50" operator="greaterThan">
      <formula>$S$47</formula>
    </cfRule>
    <cfRule type="cellIs" dxfId="1295" priority="49" operator="greaterThan">
      <formula>$T$47</formula>
    </cfRule>
    <cfRule type="cellIs" dxfId="1294" priority="48" operator="greaterThan">
      <formula>$U$47</formula>
    </cfRule>
    <cfRule type="cellIs" dxfId="1293" priority="47" operator="greaterThan">
      <formula>$V$47</formula>
    </cfRule>
    <cfRule type="cellIs" dxfId="1292" priority="45" operator="equal">
      <formula>$X$47</formula>
    </cfRule>
  </conditionalFormatting>
  <conditionalFormatting sqref="D48:R48">
    <cfRule type="cellIs" dxfId="1291" priority="44" operator="greaterThan">
      <formula>$S$48</formula>
    </cfRule>
    <cfRule type="cellIs" dxfId="1290" priority="43" operator="greaterThan">
      <formula>$T$48</formula>
    </cfRule>
    <cfRule type="cellIs" dxfId="1289" priority="42" operator="greaterThan">
      <formula>$U$48</formula>
    </cfRule>
    <cfRule type="cellIs" dxfId="1288" priority="41" operator="greaterThan">
      <formula>$V$48</formula>
    </cfRule>
    <cfRule type="cellIs" dxfId="1287" priority="39" operator="equal">
      <formula>$X$48</formula>
    </cfRule>
  </conditionalFormatting>
  <conditionalFormatting sqref="D49:R49">
    <cfRule type="cellIs" dxfId="1286" priority="36" operator="greaterThan">
      <formula>$U$49</formula>
    </cfRule>
    <cfRule type="cellIs" dxfId="1285" priority="38" operator="greaterThan">
      <formula>$S$49</formula>
    </cfRule>
    <cfRule type="cellIs" dxfId="1284" priority="37" operator="greaterThan">
      <formula>$T$49</formula>
    </cfRule>
    <cfRule type="cellIs" dxfId="1283" priority="35" operator="greaterThan">
      <formula>$V$49</formula>
    </cfRule>
    <cfRule type="cellIs" dxfId="1282" priority="33" operator="equal">
      <formula>$X$49</formula>
    </cfRule>
  </conditionalFormatting>
  <conditionalFormatting sqref="D50:R50">
    <cfRule type="cellIs" dxfId="1281" priority="32" operator="greaterThan">
      <formula>$S$50</formula>
    </cfRule>
    <cfRule type="cellIs" dxfId="1280" priority="31" operator="greaterThan">
      <formula>$T$50</formula>
    </cfRule>
    <cfRule type="cellIs" dxfId="1279" priority="30" operator="greaterThan">
      <formula>$U$50</formula>
    </cfRule>
    <cfRule type="cellIs" dxfId="1278" priority="29" operator="greaterThan">
      <formula>$V$50</formula>
    </cfRule>
    <cfRule type="cellIs" dxfId="1277" priority="27" operator="equal">
      <formula>$X$50</formula>
    </cfRule>
  </conditionalFormatting>
  <conditionalFormatting sqref="D51:R51">
    <cfRule type="cellIs" dxfId="1276" priority="23" operator="greaterThan">
      <formula>$V$51</formula>
    </cfRule>
    <cfRule type="cellIs" dxfId="1275" priority="26" operator="greaterThan">
      <formula>$S$51</formula>
    </cfRule>
    <cfRule type="cellIs" dxfId="1274" priority="25" operator="greaterThan">
      <formula>$T$51</formula>
    </cfRule>
    <cfRule type="cellIs" dxfId="1273" priority="24" operator="greaterThan">
      <formula>$U$51</formula>
    </cfRule>
    <cfRule type="cellIs" dxfId="1272" priority="21" operator="equal">
      <formula>$X$51</formula>
    </cfRule>
  </conditionalFormatting>
  <conditionalFormatting sqref="D52:R52">
    <cfRule type="cellIs" dxfId="1271" priority="20" operator="greaterThan">
      <formula>$S$52</formula>
    </cfRule>
    <cfRule type="cellIs" dxfId="1270" priority="19" operator="greaterThan">
      <formula>$T$52</formula>
    </cfRule>
    <cfRule type="cellIs" dxfId="1269" priority="18" operator="greaterThan">
      <formula>$U$52</formula>
    </cfRule>
    <cfRule type="cellIs" dxfId="1268" priority="17" operator="greaterThan">
      <formula>$V$52</formula>
    </cfRule>
    <cfRule type="cellIs" dxfId="1267" priority="15" operator="equal">
      <formula>$X$52</formula>
    </cfRule>
  </conditionalFormatting>
  <conditionalFormatting sqref="D53:R53">
    <cfRule type="cellIs" dxfId="1266" priority="14" operator="notBetween">
      <formula>$U$53</formula>
      <formula>$V$53</formula>
    </cfRule>
    <cfRule type="cellIs" dxfId="1265" priority="13" operator="equal">
      <formula>$S$53</formula>
    </cfRule>
  </conditionalFormatting>
  <conditionalFormatting sqref="D56:R56">
    <cfRule type="cellIs" dxfId="1264" priority="12" operator="greaterThan">
      <formula>$S$56</formula>
    </cfRule>
    <cfRule type="cellIs" dxfId="1263" priority="11" operator="greaterThan">
      <formula>$T$56</formula>
    </cfRule>
    <cfRule type="cellIs" dxfId="1262" priority="10" operator="greaterThan">
      <formula>$U$56</formula>
    </cfRule>
    <cfRule type="cellIs" dxfId="1261" priority="9" operator="greaterThan">
      <formula>$V$56</formula>
    </cfRule>
    <cfRule type="cellIs" dxfId="1260" priority="7" operator="equal">
      <formula>$X$56</formula>
    </cfRule>
  </conditionalFormatting>
  <conditionalFormatting sqref="D56:R57">
    <cfRule type="cellIs" dxfId="1259" priority="2" operator="equal">
      <formula>$W$6</formula>
    </cfRule>
  </conditionalFormatting>
  <conditionalFormatting sqref="D57:R57">
    <cfRule type="cellIs" dxfId="1258" priority="5" operator="greaterThan">
      <formula>$T$57</formula>
    </cfRule>
    <cfRule type="cellIs" dxfId="1257" priority="1" operator="equal">
      <formula>$X$57</formula>
    </cfRule>
    <cfRule type="cellIs" dxfId="1256" priority="3" operator="greaterThan">
      <formula>$V$57</formula>
    </cfRule>
    <cfRule type="cellIs" dxfId="1255" priority="4" operator="greaterThan">
      <formula>$U$57</formula>
    </cfRule>
    <cfRule type="cellIs" dxfId="1254" priority="6" operator="greaterThan">
      <formula>$S$57</formula>
    </cfRule>
  </conditionalFormatting>
  <conditionalFormatting sqref="P6">
    <cfRule type="cellIs" dxfId="1253" priority="264" stopIfTrue="1" operator="greaterThan">
      <formula>$V$6</formula>
    </cfRule>
    <cfRule type="cellIs" dxfId="1252" priority="265" stopIfTrue="1" operator="greaterThan">
      <formula>$U$6</formula>
    </cfRule>
    <cfRule type="cellIs" dxfId="1251" priority="266" stopIfTrue="1" operator="greaterThan">
      <formula>$T$6</formula>
    </cfRule>
    <cfRule type="cellIs" dxfId="1250" priority="267" stopIfTrue="1" operator="greaterThan">
      <formula>$S$6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6DFE2-2643-4814-9269-BA41B7DBECB1}">
  <dimension ref="A1:AG61"/>
  <sheetViews>
    <sheetView zoomScale="85" zoomScaleNormal="85" workbookViewId="0">
      <selection activeCell="G61" sqref="G61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19" width="9.5" style="5" hidden="1" customWidth="1"/>
    <col min="20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29" width="18.375" style="5" hidden="1" customWidth="1"/>
    <col min="30" max="33" width="9" style="5" hidden="1" customWidth="1"/>
    <col min="34" max="16384" width="9" style="5"/>
  </cols>
  <sheetData>
    <row r="1" spans="1:33" ht="21" x14ac:dyDescent="0.1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33" x14ac:dyDescent="0.15">
      <c r="D2" s="22" t="s">
        <v>64</v>
      </c>
      <c r="E2" s="5" t="s">
        <v>145</v>
      </c>
      <c r="AE2" s="44" t="s">
        <v>129</v>
      </c>
      <c r="AF2" s="44"/>
      <c r="AG2" s="44"/>
    </row>
    <row r="3" spans="1:33" x14ac:dyDescent="0.15">
      <c r="AE3" s="44"/>
      <c r="AF3" s="44"/>
      <c r="AG3" s="44"/>
    </row>
    <row r="4" spans="1:33" ht="14.25" thickBot="1" x14ac:dyDescent="0.2">
      <c r="A4" s="43" t="s">
        <v>58</v>
      </c>
      <c r="B4" s="43"/>
      <c r="C4" s="43"/>
      <c r="D4" s="29">
        <v>46125</v>
      </c>
      <c r="E4" s="29">
        <v>46153</v>
      </c>
      <c r="F4" s="29">
        <v>46181</v>
      </c>
      <c r="G4" s="29">
        <v>46216</v>
      </c>
      <c r="H4" s="29"/>
      <c r="I4" s="29"/>
      <c r="J4" s="29"/>
      <c r="K4" s="29"/>
      <c r="L4" s="29"/>
      <c r="M4" s="29"/>
      <c r="N4" s="29"/>
      <c r="O4" s="29"/>
      <c r="P4" s="23" t="s">
        <v>92</v>
      </c>
      <c r="Q4" s="24" t="s">
        <v>93</v>
      </c>
      <c r="R4" s="24" t="s">
        <v>94</v>
      </c>
      <c r="S4" s="32">
        <v>0.1</v>
      </c>
      <c r="T4" s="32">
        <v>0.2</v>
      </c>
      <c r="U4" s="32">
        <v>0.5</v>
      </c>
      <c r="V4" s="32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23" t="s">
        <v>92</v>
      </c>
      <c r="AF4" s="24" t="s">
        <v>93</v>
      </c>
      <c r="AG4" s="24" t="s">
        <v>94</v>
      </c>
    </row>
    <row r="5" spans="1:33" ht="14.25" thickTop="1" x14ac:dyDescent="0.15">
      <c r="A5" s="6" t="s">
        <v>50</v>
      </c>
      <c r="B5" s="6" t="s">
        <v>51</v>
      </c>
      <c r="C5" s="6" t="s">
        <v>52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AE5" s="26"/>
      <c r="AF5" s="25"/>
      <c r="AG5" s="25"/>
    </row>
    <row r="6" spans="1:33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/>
      <c r="I6" s="8"/>
      <c r="J6" s="8"/>
      <c r="K6" s="8"/>
      <c r="L6" s="8"/>
      <c r="M6" s="8"/>
      <c r="N6" s="8"/>
      <c r="O6" s="34"/>
      <c r="P6" s="35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4</v>
      </c>
      <c r="AC6" s="5">
        <f>SUM(D6:O6)</f>
        <v>0</v>
      </c>
      <c r="AD6" s="5">
        <f>AC6/Z6</f>
        <v>0</v>
      </c>
      <c r="AE6" s="35">
        <f>MAX(D6:O6)</f>
        <v>0</v>
      </c>
      <c r="AF6" s="8">
        <f>MIN(D6:O6)</f>
        <v>0</v>
      </c>
      <c r="AG6" s="8">
        <f>IF(Z6=AB6,Y6,AD6)</f>
        <v>0</v>
      </c>
    </row>
    <row r="7" spans="1:33" x14ac:dyDescent="0.15">
      <c r="A7" s="9">
        <v>2</v>
      </c>
      <c r="B7" s="1" t="s">
        <v>1</v>
      </c>
      <c r="C7" s="9" t="s">
        <v>53</v>
      </c>
      <c r="D7" s="10" t="s">
        <v>140</v>
      </c>
      <c r="E7" s="10" t="s">
        <v>140</v>
      </c>
      <c r="F7" s="10" t="s">
        <v>140</v>
      </c>
      <c r="G7" s="10" t="s">
        <v>140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28"/>
      <c r="Q7" s="10"/>
      <c r="R7" s="10"/>
      <c r="U7" s="5" t="s">
        <v>96</v>
      </c>
      <c r="V7" s="5" t="s">
        <v>97</v>
      </c>
      <c r="X7" s="5" t="s">
        <v>100</v>
      </c>
      <c r="AE7" s="28"/>
      <c r="AF7" s="8"/>
      <c r="AG7" s="10"/>
    </row>
    <row r="8" spans="1:33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28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2" si="3">SUM(D8:O8)</f>
        <v>0</v>
      </c>
      <c r="AD8" s="5">
        <f>AC8/Z8</f>
        <v>0</v>
      </c>
      <c r="AE8" s="28" t="str">
        <f>IF(COUNT(D8:O8)&gt;=1,MAX(D8:O8),"&lt;0.0003")</f>
        <v>&lt;0.0003</v>
      </c>
      <c r="AF8" s="8">
        <f>IF(COUNTIF(D8:O8,"~&lt;*")&gt;=1,"&lt;0.0003",MIN(D8:O8))</f>
        <v>0</v>
      </c>
      <c r="AG8" s="40" t="str">
        <f>IF(AD8&lt;=Y8,"&lt;0.0003",AD8)</f>
        <v>&lt;0.0003</v>
      </c>
    </row>
    <row r="9" spans="1:33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28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4">12-AA9</f>
        <v>12</v>
      </c>
      <c r="AA9" s="5">
        <f t="shared" ref="AA9:AA57" si="5">COUNTIF(D9:O9,"-")</f>
        <v>0</v>
      </c>
      <c r="AB9" s="5">
        <f t="shared" ref="AB9:AB57" si="6">Z9-COUNT(D9:O9)</f>
        <v>12</v>
      </c>
      <c r="AC9" s="5">
        <f t="shared" si="3"/>
        <v>0</v>
      </c>
      <c r="AD9" s="5">
        <f t="shared" ref="AD9:AD52" si="7">AC9/Z9</f>
        <v>0</v>
      </c>
      <c r="AE9" s="28" t="str">
        <f>IF(COUNT(D9:O9)&gt;=1,MAX(D9:O9),"&lt;0.00005")</f>
        <v>&lt;0.00005</v>
      </c>
      <c r="AF9" s="8">
        <f>IF(COUNTIF(D9:O9,"~&lt;*")&gt;=1,"&lt;0.00005",MIN(D9:O9))</f>
        <v>0</v>
      </c>
      <c r="AG9" s="40" t="str">
        <f>IF(AD9&lt;=Y9,"&lt;0.00005",AD9)</f>
        <v>&lt;0.00005</v>
      </c>
    </row>
    <row r="10" spans="1:33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28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4"/>
        <v>12</v>
      </c>
      <c r="AA10" s="5">
        <f t="shared" si="5"/>
        <v>0</v>
      </c>
      <c r="AB10" s="5">
        <f t="shared" si="6"/>
        <v>12</v>
      </c>
      <c r="AC10" s="5">
        <f t="shared" si="3"/>
        <v>0</v>
      </c>
      <c r="AD10" s="5">
        <f t="shared" si="7"/>
        <v>0</v>
      </c>
      <c r="AE10" s="28" t="str">
        <f>IF(COUNT(D10:O10)&gt;=1,MAX(D10:O10),"&lt;0.001")</f>
        <v>&lt;0.001</v>
      </c>
      <c r="AF10" s="8">
        <f>IF(COUNTIF(D10:O10,"~&lt;*")&gt;=1,"&lt;0.001",MIN(D10:O10))</f>
        <v>0</v>
      </c>
      <c r="AG10" s="40" t="str">
        <f>IF(AD10&lt;=Y10,"&lt;0.001",AD10)</f>
        <v>&lt;0.001</v>
      </c>
    </row>
    <row r="11" spans="1:33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8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4"/>
        <v>12</v>
      </c>
      <c r="AA11" s="5">
        <f t="shared" si="5"/>
        <v>0</v>
      </c>
      <c r="AB11" s="5">
        <f t="shared" si="6"/>
        <v>12</v>
      </c>
      <c r="AC11" s="5">
        <f t="shared" si="3"/>
        <v>0</v>
      </c>
      <c r="AD11" s="5">
        <f t="shared" si="7"/>
        <v>0</v>
      </c>
      <c r="AE11" s="28" t="str">
        <f>IF(COUNT(D11:O11)&gt;=1,MAX(D11:O11),"&lt;0.001")</f>
        <v>&lt;0.001</v>
      </c>
      <c r="AF11" s="8">
        <f>IF(COUNTIF(D11:O11,"~&lt;*")&gt;=1,"&lt;0.001",MIN(D11:O11))</f>
        <v>0</v>
      </c>
      <c r="AG11" s="40" t="str">
        <f>IF(AD11&lt;=Y11,"&lt;0.001",AD11)</f>
        <v>&lt;0.001</v>
      </c>
    </row>
    <row r="12" spans="1:33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28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4"/>
        <v>12</v>
      </c>
      <c r="AA12" s="5">
        <f t="shared" si="5"/>
        <v>0</v>
      </c>
      <c r="AB12" s="5">
        <f t="shared" si="6"/>
        <v>12</v>
      </c>
      <c r="AC12" s="5">
        <f t="shared" si="3"/>
        <v>0</v>
      </c>
      <c r="AD12" s="5">
        <f t="shared" si="7"/>
        <v>0</v>
      </c>
      <c r="AE12" s="28" t="str">
        <f>IF(COUNT(D12:O12)&gt;=1,MAX(D12:O12),"&lt;0.001")</f>
        <v>&lt;0.001</v>
      </c>
      <c r="AF12" s="8">
        <f>IF(COUNTIF(D12:O12,"~&lt;*")&gt;=1,"&lt;0.001",MIN(D12:O12))</f>
        <v>0</v>
      </c>
      <c r="AG12" s="40" t="str">
        <f>IF(AD12&lt;=Y12,"&lt;0.001",AD12)</f>
        <v>&lt;0.001</v>
      </c>
    </row>
    <row r="13" spans="1:33" x14ac:dyDescent="0.15">
      <c r="A13" s="9">
        <v>8</v>
      </c>
      <c r="B13" s="1" t="s">
        <v>7</v>
      </c>
      <c r="C13" s="9" t="s">
        <v>91</v>
      </c>
      <c r="D13" s="8"/>
      <c r="E13" s="10" t="s">
        <v>146</v>
      </c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28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4"/>
        <v>12</v>
      </c>
      <c r="AA13" s="5">
        <f t="shared" si="5"/>
        <v>0</v>
      </c>
      <c r="AB13" s="5">
        <f t="shared" si="6"/>
        <v>12</v>
      </c>
      <c r="AC13" s="5">
        <f t="shared" si="3"/>
        <v>0</v>
      </c>
      <c r="AD13" s="5">
        <f t="shared" si="7"/>
        <v>0</v>
      </c>
      <c r="AE13" s="28" t="str">
        <f>IF(COUNT(D13:O13)&gt;=1,MAX(D13:O13),"&lt;0.002")</f>
        <v>&lt;0.002</v>
      </c>
      <c r="AF13" s="8" t="str">
        <f>IF(COUNTIF(D13:O13,"~&lt;*")&gt;=1,"&lt;0.002",MIN(D13:O13))</f>
        <v>&lt;0.002</v>
      </c>
      <c r="AG13" s="40" t="str">
        <f>IF(AD13&lt;=Y13,"&lt;0.002",AD13)</f>
        <v>&lt;0.002</v>
      </c>
    </row>
    <row r="14" spans="1:33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28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4"/>
        <v>12</v>
      </c>
      <c r="AA14" s="5">
        <f t="shared" si="5"/>
        <v>0</v>
      </c>
      <c r="AB14" s="5">
        <f t="shared" si="6"/>
        <v>12</v>
      </c>
      <c r="AC14" s="5">
        <f t="shared" si="3"/>
        <v>0</v>
      </c>
      <c r="AD14" s="5">
        <f t="shared" si="7"/>
        <v>0</v>
      </c>
      <c r="AE14" s="28" t="str">
        <f>IF(COUNT(D14:O14)&gt;=1,MAX(D14:O14),"&lt;0.004")</f>
        <v>&lt;0.004</v>
      </c>
      <c r="AF14" s="8">
        <f>IF(COUNTIF(D14:O14,"~&lt;*")&gt;=1,"&lt;0.004",MIN(D14:O14))</f>
        <v>0</v>
      </c>
      <c r="AG14" s="40" t="str">
        <f>IF(AD14&lt;=Y14,"&lt;0.004",AD14)</f>
        <v>&lt;0.004</v>
      </c>
    </row>
    <row r="15" spans="1:33" x14ac:dyDescent="0.15">
      <c r="A15" s="9">
        <v>10</v>
      </c>
      <c r="B15" s="1" t="s">
        <v>9</v>
      </c>
      <c r="C15" s="9" t="s">
        <v>68</v>
      </c>
      <c r="D15" s="8"/>
      <c r="E15" s="10" t="s">
        <v>147</v>
      </c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8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4"/>
        <v>12</v>
      </c>
      <c r="AA15" s="5">
        <f t="shared" si="5"/>
        <v>0</v>
      </c>
      <c r="AB15" s="5">
        <f t="shared" si="6"/>
        <v>12</v>
      </c>
      <c r="AC15" s="5">
        <f t="shared" si="3"/>
        <v>0</v>
      </c>
      <c r="AD15" s="5">
        <f t="shared" si="7"/>
        <v>0</v>
      </c>
      <c r="AE15" s="28" t="str">
        <f>IF(COUNT(D15:O15)&gt;=1,MAX(D15:O15),"&lt;0.001")</f>
        <v>&lt;0.001</v>
      </c>
      <c r="AF15" s="8" t="str">
        <f>IF(COUNTIF(D15:O15,"~&lt;*")&gt;=1,"&lt;0.001",MIN(D15:O15))</f>
        <v>&lt;0.001</v>
      </c>
      <c r="AG15" s="40" t="str">
        <f>IF(AD15&lt;=Y15,"&lt;0.001",AD15)</f>
        <v>&lt;0.001</v>
      </c>
    </row>
    <row r="16" spans="1:33" x14ac:dyDescent="0.15">
      <c r="A16" s="9">
        <v>11</v>
      </c>
      <c r="B16" s="1" t="s">
        <v>10</v>
      </c>
      <c r="C16" s="9" t="s">
        <v>71</v>
      </c>
      <c r="D16" s="8"/>
      <c r="E16" s="10">
        <v>1.76</v>
      </c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28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4"/>
        <v>12</v>
      </c>
      <c r="AA16" s="5">
        <f t="shared" si="5"/>
        <v>0</v>
      </c>
      <c r="AB16" s="5">
        <f t="shared" si="6"/>
        <v>11</v>
      </c>
      <c r="AC16" s="5">
        <f t="shared" si="3"/>
        <v>1.76</v>
      </c>
      <c r="AD16" s="5">
        <f t="shared" si="7"/>
        <v>0.14666666666666667</v>
      </c>
      <c r="AE16" s="28">
        <f>IF(COUNT(D16:O16)&gt;=1,MAX(D16:O16),"&lt;0.05")</f>
        <v>1.76</v>
      </c>
      <c r="AF16" s="8">
        <f>IF(COUNTIF(D16:O16,"~&lt;*")&gt;=1,"&lt;0.05",MIN(D16:O16))</f>
        <v>1.76</v>
      </c>
      <c r="AG16" s="40">
        <f>IF(AD16&lt;=Y16,"&lt;0.05",AD16)</f>
        <v>0.14666666666666667</v>
      </c>
    </row>
    <row r="17" spans="1:33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28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4"/>
        <v>12</v>
      </c>
      <c r="AA17" s="5">
        <f t="shared" si="5"/>
        <v>0</v>
      </c>
      <c r="AB17" s="5">
        <f t="shared" si="6"/>
        <v>12</v>
      </c>
      <c r="AC17" s="5">
        <f t="shared" si="3"/>
        <v>0</v>
      </c>
      <c r="AD17" s="5">
        <f t="shared" si="7"/>
        <v>0</v>
      </c>
      <c r="AE17" s="28" t="str">
        <f>IF(COUNT(D17:O17)&gt;=1,MAX(D17:O17),"&lt;0.08")</f>
        <v>&lt;0.08</v>
      </c>
      <c r="AF17" s="8">
        <f>IF(COUNTIF(D17:O17,"~&lt;*")&gt;=1,"&lt;0.08",MIN(D17:O17))</f>
        <v>0</v>
      </c>
      <c r="AG17" s="40" t="str">
        <f>IF(AD17&lt;=Y17,"&lt;0.08",AD17)</f>
        <v>&lt;0.08</v>
      </c>
    </row>
    <row r="18" spans="1:33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28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3">
        <v>1</v>
      </c>
      <c r="X18" s="5" t="s">
        <v>108</v>
      </c>
      <c r="Y18" s="5">
        <v>0.1</v>
      </c>
      <c r="Z18" s="5">
        <f t="shared" si="4"/>
        <v>12</v>
      </c>
      <c r="AA18" s="5">
        <f t="shared" si="5"/>
        <v>0</v>
      </c>
      <c r="AB18" s="5">
        <f t="shared" si="6"/>
        <v>12</v>
      </c>
      <c r="AC18" s="5">
        <f t="shared" si="3"/>
        <v>0</v>
      </c>
      <c r="AD18" s="5">
        <f t="shared" si="7"/>
        <v>0</v>
      </c>
      <c r="AE18" s="28" t="str">
        <f>IF(COUNT(D18:O18)&gt;=1,MAX(D18:O18),"&lt;0.1")</f>
        <v>&lt;0.1</v>
      </c>
      <c r="AF18" s="8">
        <f>IF(COUNTIF(D18:O18,"~&lt;*")&gt;=1,"&lt;0.1",MIN(D18:O18))</f>
        <v>0</v>
      </c>
      <c r="AG18" s="40" t="str">
        <f>IF(AD18&lt;=Y18,"&lt;0.1",AD18)</f>
        <v>&lt;0.1</v>
      </c>
    </row>
    <row r="19" spans="1:33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8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4"/>
        <v>12</v>
      </c>
      <c r="AA19" s="5">
        <f t="shared" si="5"/>
        <v>0</v>
      </c>
      <c r="AB19" s="5">
        <f t="shared" si="6"/>
        <v>12</v>
      </c>
      <c r="AC19" s="5">
        <f t="shared" si="3"/>
        <v>0</v>
      </c>
      <c r="AD19" s="5">
        <f t="shared" si="7"/>
        <v>0</v>
      </c>
      <c r="AE19" s="28" t="str">
        <f>IF(COUNT(D19:O19)&gt;=1,MAX(D19:O19),"&lt;0.0002")</f>
        <v>&lt;0.0002</v>
      </c>
      <c r="AF19" s="8">
        <f>IF(COUNTIF(D19:O19,"~&lt;*")&gt;=1,"&lt;0.0002",MIN(D19:O19))</f>
        <v>0</v>
      </c>
      <c r="AG19" s="40" t="str">
        <f>IF(AD19&lt;=Y19,"&lt;0.0002",AD19)</f>
        <v>&lt;0.0002</v>
      </c>
    </row>
    <row r="20" spans="1:33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28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4"/>
        <v>12</v>
      </c>
      <c r="AA20" s="5">
        <f t="shared" si="5"/>
        <v>0</v>
      </c>
      <c r="AB20" s="5">
        <f t="shared" si="6"/>
        <v>12</v>
      </c>
      <c r="AC20" s="5">
        <f t="shared" si="3"/>
        <v>0</v>
      </c>
      <c r="AD20" s="5">
        <f t="shared" si="7"/>
        <v>0</v>
      </c>
      <c r="AE20" s="28" t="str">
        <f>IF(COUNT(D20:O20)&gt;=1,MAX(D20:O20),"&lt;0.005")</f>
        <v>&lt;0.005</v>
      </c>
      <c r="AF20" s="8">
        <f>IF(COUNTIF(D20:O20,"~&lt;*")&gt;=1,"&lt;0.005",MIN(D20:O20))</f>
        <v>0</v>
      </c>
      <c r="AG20" s="40" t="str">
        <f>IF(AD20&lt;=Y20,"&lt;0.005",AD20)</f>
        <v>&lt;0.005</v>
      </c>
    </row>
    <row r="21" spans="1:33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28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4"/>
        <v>12</v>
      </c>
      <c r="AA21" s="5">
        <f t="shared" si="5"/>
        <v>0</v>
      </c>
      <c r="AB21" s="5">
        <f t="shared" si="6"/>
        <v>12</v>
      </c>
      <c r="AC21" s="5">
        <f t="shared" si="3"/>
        <v>0</v>
      </c>
      <c r="AD21" s="5">
        <f t="shared" si="7"/>
        <v>0</v>
      </c>
      <c r="AE21" s="28" t="str">
        <f>IF(COUNT(D21:O21)&gt;=1,MAX(D21:O21),"&lt;0.001")</f>
        <v>&lt;0.001</v>
      </c>
      <c r="AF21" s="8">
        <f>IF(COUNTIF(D21:O21,"~&lt;*")&gt;=1,"&lt;0.001",MIN(D21:O21))</f>
        <v>0</v>
      </c>
      <c r="AG21" s="40" t="str">
        <f>IF(AD21&lt;=Y21,"&lt;0.001",AD21)</f>
        <v>&lt;0.001</v>
      </c>
    </row>
    <row r="22" spans="1:33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28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4"/>
        <v>12</v>
      </c>
      <c r="AA22" s="5">
        <f t="shared" si="5"/>
        <v>0</v>
      </c>
      <c r="AB22" s="5">
        <f t="shared" si="6"/>
        <v>12</v>
      </c>
      <c r="AC22" s="5">
        <f t="shared" si="3"/>
        <v>0</v>
      </c>
      <c r="AD22" s="5">
        <f t="shared" si="7"/>
        <v>0</v>
      </c>
      <c r="AE22" s="28" t="str">
        <f>IF(COUNT(D22:O22)&gt;=1,MAX(D22:O22),"&lt;0.001")</f>
        <v>&lt;0.001</v>
      </c>
      <c r="AF22" s="8">
        <f>IF(COUNTIF(D22:O22,"~&lt;*")&gt;=1,"&lt;0.001",MIN(D22:O22))</f>
        <v>0</v>
      </c>
      <c r="AG22" s="40" t="str">
        <f>IF(AD22&lt;=Y22,"&lt;0.001",AD22)</f>
        <v>&lt;0.001</v>
      </c>
    </row>
    <row r="23" spans="1:33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8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4"/>
        <v>12</v>
      </c>
      <c r="AA23" s="5">
        <f t="shared" si="5"/>
        <v>0</v>
      </c>
      <c r="AB23" s="5">
        <f t="shared" si="6"/>
        <v>12</v>
      </c>
      <c r="AC23" s="5">
        <f t="shared" si="3"/>
        <v>0</v>
      </c>
      <c r="AD23" s="5">
        <f t="shared" si="7"/>
        <v>0</v>
      </c>
      <c r="AE23" s="28" t="str">
        <f>IF(COUNT(D23:O23)&gt;=1,MAX(D23:O23),"&lt;0.001")</f>
        <v>&lt;0.001</v>
      </c>
      <c r="AF23" s="8">
        <f>IF(COUNTIF(D23:O23,"~&lt;*")&gt;=1,"&lt;0.001",MIN(D23:O23))</f>
        <v>0</v>
      </c>
      <c r="AG23" s="40" t="str">
        <f>IF(AD23&lt;=Y23,"&lt;0.001",AD23)</f>
        <v>&lt;0.001</v>
      </c>
    </row>
    <row r="24" spans="1:33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28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4"/>
        <v>12</v>
      </c>
      <c r="AA24" s="5">
        <f t="shared" si="5"/>
        <v>0</v>
      </c>
      <c r="AB24" s="5">
        <f t="shared" si="6"/>
        <v>12</v>
      </c>
      <c r="AC24" s="5">
        <f t="shared" si="3"/>
        <v>0</v>
      </c>
      <c r="AD24" s="5">
        <f t="shared" si="7"/>
        <v>0</v>
      </c>
      <c r="AE24" s="28" t="str">
        <f>IF(COUNT(D24:O24)&gt;=1,MAX(D24:O24),"&lt;0.001")</f>
        <v>&lt;0.001</v>
      </c>
      <c r="AF24" s="8">
        <f>IF(COUNTIF(D24:O24,"~&lt;*")&gt;=1,"&lt;0.001",MIN(D24:O24))</f>
        <v>0</v>
      </c>
      <c r="AG24" s="40" t="str">
        <f>IF(AD24&lt;=Y24,"&lt;0.001",AD24)</f>
        <v>&lt;0.001</v>
      </c>
    </row>
    <row r="25" spans="1:33" x14ac:dyDescent="0.15">
      <c r="A25" s="9">
        <v>20</v>
      </c>
      <c r="B25" s="1" t="s">
        <v>130</v>
      </c>
      <c r="C25" s="9" t="s">
        <v>131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28"/>
      <c r="Q25" s="10"/>
      <c r="R25" s="10"/>
      <c r="S25" s="41">
        <f t="shared" si="0"/>
        <v>5.0000000000000004E-6</v>
      </c>
      <c r="T25" s="5">
        <f t="shared" si="1"/>
        <v>1.0000000000000001E-5</v>
      </c>
      <c r="U25" s="5">
        <f t="shared" si="2"/>
        <v>2.5000000000000001E-5</v>
      </c>
      <c r="V25" s="5">
        <v>5.0000000000000002E-5</v>
      </c>
      <c r="X25" s="5" t="s">
        <v>132</v>
      </c>
      <c r="Y25" s="5">
        <v>5.0000000000000004E-6</v>
      </c>
      <c r="Z25" s="5">
        <f t="shared" si="4"/>
        <v>12</v>
      </c>
      <c r="AA25" s="5">
        <f t="shared" si="5"/>
        <v>0</v>
      </c>
      <c r="AB25" s="5">
        <f t="shared" si="6"/>
        <v>12</v>
      </c>
      <c r="AC25" s="5">
        <f t="shared" si="3"/>
        <v>0</v>
      </c>
      <c r="AD25" s="5">
        <f t="shared" si="7"/>
        <v>0</v>
      </c>
      <c r="AE25" s="28" t="str">
        <f>IF(COUNT(D25:O25)&gt;=1,MAX(D25:O25),"&lt;0.000005")</f>
        <v>&lt;0.000005</v>
      </c>
      <c r="AF25" s="8">
        <f>IF(COUNTIF(D25:O25,"~&lt;*")&gt;=1,"&lt;0.000005",MIN(D25:O25))</f>
        <v>0</v>
      </c>
      <c r="AG25" s="40" t="str">
        <f>IF(AD25&lt;=Y25,"&lt;0.000005",AD25)</f>
        <v>&lt;0.000005</v>
      </c>
    </row>
    <row r="26" spans="1:33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28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4"/>
        <v>12</v>
      </c>
      <c r="AA26" s="5">
        <f t="shared" si="5"/>
        <v>0</v>
      </c>
      <c r="AB26" s="5">
        <f t="shared" si="6"/>
        <v>12</v>
      </c>
      <c r="AC26" s="5">
        <f t="shared" si="3"/>
        <v>0</v>
      </c>
      <c r="AD26" s="5">
        <f t="shared" si="7"/>
        <v>0</v>
      </c>
      <c r="AE26" s="28" t="str">
        <f>IF(COUNT(D26:O26)&gt;=1,MAX(D26:O26),"&lt;0.001")</f>
        <v>&lt;0.001</v>
      </c>
      <c r="AF26" s="8">
        <f>IF(COUNTIF(D26:O26,"~&lt;*")&gt;=1,"&lt;0.001",MIN(D26:O26))</f>
        <v>0</v>
      </c>
      <c r="AG26" s="40" t="str">
        <f>IF(AD26&lt;=Y26,"&lt;0.001",AD26)</f>
        <v>&lt;0.001</v>
      </c>
    </row>
    <row r="27" spans="1:33" x14ac:dyDescent="0.15">
      <c r="A27" s="9">
        <v>22</v>
      </c>
      <c r="B27" s="1" t="s">
        <v>19</v>
      </c>
      <c r="C27" s="9" t="s">
        <v>76</v>
      </c>
      <c r="D27" s="8"/>
      <c r="E27" s="10" t="s">
        <v>148</v>
      </c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8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4"/>
        <v>12</v>
      </c>
      <c r="AA27" s="5">
        <f t="shared" si="5"/>
        <v>0</v>
      </c>
      <c r="AB27" s="5">
        <f t="shared" si="6"/>
        <v>12</v>
      </c>
      <c r="AC27" s="5">
        <f t="shared" si="3"/>
        <v>0</v>
      </c>
      <c r="AD27" s="5">
        <f t="shared" si="7"/>
        <v>0</v>
      </c>
      <c r="AE27" s="28" t="str">
        <f>IF(COUNT(D27:O27)&gt;=1,MAX(D27:O27),"&lt;0.06")</f>
        <v>&lt;0.06</v>
      </c>
      <c r="AF27" s="8" t="str">
        <f>IF(COUNTIF(D27:O27,"~&lt;*")&gt;=1,"&lt;0.06",MIN(D27:O27))</f>
        <v>&lt;0.06</v>
      </c>
      <c r="AG27" s="40" t="str">
        <f>IF(AD27&lt;=Y27,"&lt;0.06",AD27)</f>
        <v>&lt;0.06</v>
      </c>
    </row>
    <row r="28" spans="1:33" x14ac:dyDescent="0.15">
      <c r="A28" s="9">
        <v>23</v>
      </c>
      <c r="B28" s="1" t="s">
        <v>20</v>
      </c>
      <c r="C28" s="9" t="s">
        <v>75</v>
      </c>
      <c r="D28" s="8"/>
      <c r="E28" s="10" t="s">
        <v>146</v>
      </c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28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4"/>
        <v>12</v>
      </c>
      <c r="AA28" s="5">
        <f t="shared" si="5"/>
        <v>0</v>
      </c>
      <c r="AB28" s="5">
        <f t="shared" si="6"/>
        <v>12</v>
      </c>
      <c r="AC28" s="5">
        <f t="shared" si="3"/>
        <v>0</v>
      </c>
      <c r="AD28" s="5">
        <f t="shared" si="7"/>
        <v>0</v>
      </c>
      <c r="AE28" s="28" t="str">
        <f>IF(COUNT(D28:O28)&gt;=1,MAX(D28:O28),"&lt;0.002")</f>
        <v>&lt;0.002</v>
      </c>
      <c r="AF28" s="8" t="str">
        <f>IF(COUNTIF(D28:O28,"~&lt;*")&gt;=1,"&lt;0.002",MIN(D28:O28))</f>
        <v>&lt;0.002</v>
      </c>
      <c r="AG28" s="40" t="str">
        <f>IF(AD28&lt;=Y28,"&lt;0.002",AD28)</f>
        <v>&lt;0.002</v>
      </c>
    </row>
    <row r="29" spans="1:33" x14ac:dyDescent="0.15">
      <c r="A29" s="9">
        <v>24</v>
      </c>
      <c r="B29" s="1" t="s">
        <v>21</v>
      </c>
      <c r="C29" s="9" t="s">
        <v>77</v>
      </c>
      <c r="D29" s="8"/>
      <c r="E29" s="10">
        <v>4.0000000000000001E-3</v>
      </c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28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4"/>
        <v>12</v>
      </c>
      <c r="AA29" s="5">
        <f t="shared" si="5"/>
        <v>0</v>
      </c>
      <c r="AB29" s="5">
        <f t="shared" si="6"/>
        <v>11</v>
      </c>
      <c r="AC29" s="5">
        <f t="shared" si="3"/>
        <v>4.0000000000000001E-3</v>
      </c>
      <c r="AD29" s="5">
        <f t="shared" si="7"/>
        <v>3.3333333333333332E-4</v>
      </c>
      <c r="AE29" s="28">
        <f>IF(COUNT(D29:O29)&gt;=1,MAX(D29:O29),"&lt;0.001")</f>
        <v>4.0000000000000001E-3</v>
      </c>
      <c r="AF29" s="8">
        <f>IF(COUNTIF(D29:O29,"~&lt;*")&gt;=1,"&lt;0.001",MIN(D29:O29))</f>
        <v>4.0000000000000001E-3</v>
      </c>
      <c r="AG29" s="40" t="str">
        <f>IF(AD29&lt;=Y29,"&lt;0.001",AD29)</f>
        <v>&lt;0.001</v>
      </c>
    </row>
    <row r="30" spans="1:33" x14ac:dyDescent="0.15">
      <c r="A30" s="9">
        <v>25</v>
      </c>
      <c r="B30" s="1" t="s">
        <v>22</v>
      </c>
      <c r="C30" s="9" t="s">
        <v>78</v>
      </c>
      <c r="D30" s="8"/>
      <c r="E30" s="10" t="s">
        <v>149</v>
      </c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28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4"/>
        <v>12</v>
      </c>
      <c r="AA30" s="5">
        <f t="shared" si="5"/>
        <v>0</v>
      </c>
      <c r="AB30" s="5">
        <f t="shared" si="6"/>
        <v>12</v>
      </c>
      <c r="AC30" s="5">
        <f t="shared" si="3"/>
        <v>0</v>
      </c>
      <c r="AD30" s="5">
        <f t="shared" si="7"/>
        <v>0</v>
      </c>
      <c r="AE30" s="28" t="str">
        <f>IF(COUNT(D30:O30)&gt;=1,MAX(D30:O30),"&lt;0.003")</f>
        <v>&lt;0.003</v>
      </c>
      <c r="AF30" s="8" t="str">
        <f>IF(COUNTIF(D30:O30,"~&lt;*")&gt;=1,"&lt;0.003",MIN(D30:O30))</f>
        <v>&lt;0.003</v>
      </c>
      <c r="AG30" s="40" t="str">
        <f>IF(AD30&lt;=Y30,"&lt;0.003",AD30)</f>
        <v>&lt;0.003</v>
      </c>
    </row>
    <row r="31" spans="1:33" x14ac:dyDescent="0.15">
      <c r="A31" s="9">
        <v>26</v>
      </c>
      <c r="B31" s="1" t="s">
        <v>23</v>
      </c>
      <c r="C31" s="9" t="s">
        <v>79</v>
      </c>
      <c r="D31" s="8"/>
      <c r="E31" s="10">
        <v>1E-3</v>
      </c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28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4"/>
        <v>12</v>
      </c>
      <c r="AA31" s="5">
        <f t="shared" si="5"/>
        <v>0</v>
      </c>
      <c r="AB31" s="5">
        <f t="shared" si="6"/>
        <v>11</v>
      </c>
      <c r="AC31" s="5">
        <f t="shared" si="3"/>
        <v>1E-3</v>
      </c>
      <c r="AD31" s="5">
        <f t="shared" si="7"/>
        <v>8.3333333333333331E-5</v>
      </c>
      <c r="AE31" s="28">
        <f>IF(COUNT(D31:O31)&gt;=1,MAX(D31:O31),"&lt;0.001")</f>
        <v>1E-3</v>
      </c>
      <c r="AF31" s="8">
        <f>IF(COUNTIF(D31:O31,"~&lt;*")&gt;=1,"&lt;0.001",MIN(D31:O31))</f>
        <v>1E-3</v>
      </c>
      <c r="AG31" s="40" t="str">
        <f>IF(AD31&lt;=Y31,"&lt;0.001",AD31)</f>
        <v>&lt;0.001</v>
      </c>
    </row>
    <row r="32" spans="1:33" x14ac:dyDescent="0.15">
      <c r="A32" s="9">
        <v>27</v>
      </c>
      <c r="B32" s="1" t="s">
        <v>24</v>
      </c>
      <c r="C32" s="9" t="s">
        <v>68</v>
      </c>
      <c r="D32" s="8"/>
      <c r="E32" s="10" t="s">
        <v>147</v>
      </c>
      <c r="F32" s="10"/>
      <c r="G32" s="10"/>
      <c r="H32" s="10"/>
      <c r="I32" s="10"/>
      <c r="J32" s="10"/>
      <c r="K32" s="10"/>
      <c r="L32" s="10"/>
      <c r="M32" s="10"/>
      <c r="N32" s="10"/>
      <c r="O32" s="11"/>
      <c r="P32" s="28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4"/>
        <v>12</v>
      </c>
      <c r="AA32" s="5">
        <f t="shared" si="5"/>
        <v>0</v>
      </c>
      <c r="AB32" s="5">
        <f t="shared" si="6"/>
        <v>12</v>
      </c>
      <c r="AC32" s="5">
        <f t="shared" si="3"/>
        <v>0</v>
      </c>
      <c r="AD32" s="5">
        <f t="shared" si="7"/>
        <v>0</v>
      </c>
      <c r="AE32" s="28" t="str">
        <f>IF(COUNT(D32:O32)&gt;=1,MAX(D32:O32),"&lt;0.001")</f>
        <v>&lt;0.001</v>
      </c>
      <c r="AF32" s="8" t="str">
        <f>IF(COUNTIF(D32:O32,"~&lt;*")&gt;=1,"&lt;0.001",MIN(D32:O32))</f>
        <v>&lt;0.001</v>
      </c>
      <c r="AG32" s="40" t="str">
        <f>IF(AD32&lt;=Y32,"&lt;0.001",AD32)</f>
        <v>&lt;0.001</v>
      </c>
    </row>
    <row r="33" spans="1:33" x14ac:dyDescent="0.15">
      <c r="A33" s="9">
        <v>28</v>
      </c>
      <c r="B33" s="1" t="s">
        <v>25</v>
      </c>
      <c r="C33" s="9" t="s">
        <v>79</v>
      </c>
      <c r="D33" s="8"/>
      <c r="E33" s="10">
        <v>6.0000000000000001E-3</v>
      </c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28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4"/>
        <v>12</v>
      </c>
      <c r="AA33" s="5">
        <f t="shared" si="5"/>
        <v>0</v>
      </c>
      <c r="AB33" s="5">
        <f t="shared" si="6"/>
        <v>11</v>
      </c>
      <c r="AC33" s="5">
        <f t="shared" si="3"/>
        <v>6.0000000000000001E-3</v>
      </c>
      <c r="AD33" s="5">
        <f t="shared" si="7"/>
        <v>5.0000000000000001E-4</v>
      </c>
      <c r="AE33" s="28">
        <f>IF(COUNT(D33:O33)&gt;=1,MAX(D33:O33),"&lt;0.001")</f>
        <v>6.0000000000000001E-3</v>
      </c>
      <c r="AF33" s="8">
        <f>IF(COUNTIF(D33:O33,"~&lt;*")&gt;=1,"&lt;0.001",MIN(D33:O33))</f>
        <v>6.0000000000000001E-3</v>
      </c>
      <c r="AG33" s="40" t="str">
        <f>IF(AD33&lt;=Y33,"&lt;0.001",AD33)</f>
        <v>&lt;0.001</v>
      </c>
    </row>
    <row r="34" spans="1:33" x14ac:dyDescent="0.15">
      <c r="A34" s="9">
        <v>29</v>
      </c>
      <c r="B34" s="1" t="s">
        <v>26</v>
      </c>
      <c r="C34" s="9" t="s">
        <v>78</v>
      </c>
      <c r="D34" s="8"/>
      <c r="E34" s="10" t="s">
        <v>149</v>
      </c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28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4"/>
        <v>12</v>
      </c>
      <c r="AA34" s="5">
        <f t="shared" si="5"/>
        <v>0</v>
      </c>
      <c r="AB34" s="5">
        <f t="shared" si="6"/>
        <v>12</v>
      </c>
      <c r="AC34" s="5">
        <f t="shared" si="3"/>
        <v>0</v>
      </c>
      <c r="AD34" s="5">
        <f t="shared" si="7"/>
        <v>0</v>
      </c>
      <c r="AE34" s="28" t="str">
        <f>IF(COUNT(D34:O34)&gt;=1,MAX(D34:O34),"&lt;0.003")</f>
        <v>&lt;0.003</v>
      </c>
      <c r="AF34" s="8" t="str">
        <f>IF(COUNTIF(D34:O34,"~&lt;*")&gt;=1,"&lt;0.003",MIN(D34:O34))</f>
        <v>&lt;0.003</v>
      </c>
      <c r="AG34" s="40" t="str">
        <f>IF(AD34&lt;=Y34,"&lt;0.003",AD34)</f>
        <v>&lt;0.003</v>
      </c>
    </row>
    <row r="35" spans="1:33" x14ac:dyDescent="0.15">
      <c r="A35" s="9">
        <v>30</v>
      </c>
      <c r="B35" s="1" t="s">
        <v>27</v>
      </c>
      <c r="C35" s="9" t="s">
        <v>78</v>
      </c>
      <c r="D35" s="8"/>
      <c r="E35" s="10">
        <v>1E-3</v>
      </c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28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4"/>
        <v>12</v>
      </c>
      <c r="AA35" s="5">
        <f t="shared" si="5"/>
        <v>0</v>
      </c>
      <c r="AB35" s="5">
        <f t="shared" si="6"/>
        <v>11</v>
      </c>
      <c r="AC35" s="5">
        <f t="shared" si="3"/>
        <v>1E-3</v>
      </c>
      <c r="AD35" s="5">
        <f t="shared" si="7"/>
        <v>8.3333333333333331E-5</v>
      </c>
      <c r="AE35" s="28">
        <f>IF(COUNT(D35:O35)&gt;=1,MAX(D35:O35),"&lt;0.001")</f>
        <v>1E-3</v>
      </c>
      <c r="AF35" s="8">
        <f>IF(COUNTIF(D35:O35,"~&lt;*")&gt;=1,"&lt;0.001",MIN(D35:O35))</f>
        <v>1E-3</v>
      </c>
      <c r="AG35" s="40" t="str">
        <f>IF(AD35&lt;=Y35,"&lt;0.001",AD35)</f>
        <v>&lt;0.001</v>
      </c>
    </row>
    <row r="36" spans="1:33" x14ac:dyDescent="0.15">
      <c r="A36" s="9">
        <v>31</v>
      </c>
      <c r="B36" s="1" t="s">
        <v>28</v>
      </c>
      <c r="C36" s="9" t="s">
        <v>80</v>
      </c>
      <c r="D36" s="8"/>
      <c r="E36" s="10" t="s">
        <v>147</v>
      </c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28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4"/>
        <v>12</v>
      </c>
      <c r="AA36" s="5">
        <f t="shared" si="5"/>
        <v>0</v>
      </c>
      <c r="AB36" s="5">
        <f t="shared" si="6"/>
        <v>12</v>
      </c>
      <c r="AC36" s="5">
        <f t="shared" si="3"/>
        <v>0</v>
      </c>
      <c r="AD36" s="5">
        <f t="shared" si="7"/>
        <v>0</v>
      </c>
      <c r="AE36" s="28" t="str">
        <f>IF(COUNT(D36:O36)&gt;=1,MAX(D36:O36),"&lt;0.001")</f>
        <v>&lt;0.001</v>
      </c>
      <c r="AF36" s="8" t="str">
        <f>IF(COUNTIF(D36:O36,"~&lt;*")&gt;=1,"&lt;0.001",MIN(D36:O36))</f>
        <v>&lt;0.001</v>
      </c>
      <c r="AG36" s="40" t="str">
        <f>IF(AD36&lt;=Y36,"&lt;0.001",AD36)</f>
        <v>&lt;0.001</v>
      </c>
    </row>
    <row r="37" spans="1:33" x14ac:dyDescent="0.15">
      <c r="A37" s="9">
        <v>32</v>
      </c>
      <c r="B37" s="1" t="s">
        <v>29</v>
      </c>
      <c r="C37" s="9" t="s">
        <v>81</v>
      </c>
      <c r="D37" s="8"/>
      <c r="E37" s="10" t="s">
        <v>150</v>
      </c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28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4"/>
        <v>12</v>
      </c>
      <c r="AA37" s="5">
        <f t="shared" si="5"/>
        <v>0</v>
      </c>
      <c r="AB37" s="5">
        <f t="shared" si="6"/>
        <v>12</v>
      </c>
      <c r="AC37" s="5">
        <f t="shared" si="3"/>
        <v>0</v>
      </c>
      <c r="AD37" s="5">
        <f t="shared" si="7"/>
        <v>0</v>
      </c>
      <c r="AE37" s="28" t="str">
        <f>IF(COUNT(D37:O37)&gt;=1,MAX(D37:O37),"&lt;0.008")</f>
        <v>&lt;0.008</v>
      </c>
      <c r="AF37" s="8" t="str">
        <f>IF(COUNTIF(D37:O37,"~&lt;*")&gt;=1,"&lt;0.008",MIN(D37:O37))</f>
        <v>&lt;0.008</v>
      </c>
      <c r="AG37" s="40" t="str">
        <f>IF(AD37&lt;=Y37,"&lt;0.008",AD37)</f>
        <v>&lt;0.008</v>
      </c>
    </row>
    <row r="38" spans="1:33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28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3">
        <v>1</v>
      </c>
      <c r="X38" s="5" t="s">
        <v>101</v>
      </c>
      <c r="Y38" s="5">
        <v>1E-3</v>
      </c>
      <c r="Z38" s="5">
        <f t="shared" si="4"/>
        <v>12</v>
      </c>
      <c r="AA38" s="5">
        <f t="shared" si="5"/>
        <v>0</v>
      </c>
      <c r="AB38" s="5">
        <f t="shared" si="6"/>
        <v>12</v>
      </c>
      <c r="AC38" s="5">
        <f t="shared" si="3"/>
        <v>0</v>
      </c>
      <c r="AD38" s="5">
        <f t="shared" si="7"/>
        <v>0</v>
      </c>
      <c r="AE38" s="28" t="str">
        <f>IF(COUNT(D38:O38)&gt;=1,MAX(D38:O38),"&lt;0.001")</f>
        <v>&lt;0.001</v>
      </c>
      <c r="AF38" s="8">
        <f>IF(COUNTIF(D38:O38,"~&lt;*")&gt;=1,"&lt;0.001",MIN(D38:O38))</f>
        <v>0</v>
      </c>
      <c r="AG38" s="40" t="str">
        <f>IF(AD38&lt;=Y38,"&lt;0.001",AD38)</f>
        <v>&lt;0.001</v>
      </c>
    </row>
    <row r="39" spans="1:33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28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4"/>
        <v>12</v>
      </c>
      <c r="AA39" s="5">
        <f t="shared" si="5"/>
        <v>0</v>
      </c>
      <c r="AB39" s="5">
        <f t="shared" si="6"/>
        <v>12</v>
      </c>
      <c r="AC39" s="5">
        <f t="shared" si="3"/>
        <v>0</v>
      </c>
      <c r="AD39" s="5">
        <f t="shared" si="7"/>
        <v>0</v>
      </c>
      <c r="AE39" s="28" t="str">
        <f>IF(COUNT(D39:O39)&gt;=1,MAX(D39:O39),"&lt;0.01")</f>
        <v>&lt;0.01</v>
      </c>
      <c r="AF39" s="8">
        <f>IF(COUNTIF(D39:O39,"~&lt;*")&gt;=1,"&lt;0.01",MIN(D39:O39))</f>
        <v>0</v>
      </c>
      <c r="AG39" s="40" t="str">
        <f>IF(AD39&lt;=Y39,"&lt;0.01",AD39)</f>
        <v>&lt;0.01</v>
      </c>
    </row>
    <row r="40" spans="1:33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28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4"/>
        <v>12</v>
      </c>
      <c r="AA40" s="5">
        <f t="shared" si="5"/>
        <v>0</v>
      </c>
      <c r="AB40" s="5">
        <f t="shared" si="6"/>
        <v>12</v>
      </c>
      <c r="AC40" s="5">
        <f t="shared" si="3"/>
        <v>0</v>
      </c>
      <c r="AD40" s="5">
        <f t="shared" si="7"/>
        <v>0</v>
      </c>
      <c r="AE40" s="28" t="str">
        <f>IF(COUNT(D40:O40)&gt;=1,MAX(D40:O40),"&lt;0.03")</f>
        <v>&lt;0.03</v>
      </c>
      <c r="AF40" s="8">
        <f>IF(COUNTIF(D40:O40,"~&lt;*")&gt;=1,"&lt;0.03",MIN(D40:O40))</f>
        <v>0</v>
      </c>
      <c r="AG40" s="40" t="str">
        <f>IF(AD40&lt;=Y40,"&lt;0.03",AD40)</f>
        <v>&lt;0.03</v>
      </c>
    </row>
    <row r="41" spans="1:33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28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3">
        <v>1</v>
      </c>
      <c r="X41" s="5" t="s">
        <v>114</v>
      </c>
      <c r="Y41" s="5">
        <v>0.01</v>
      </c>
      <c r="Z41" s="5">
        <f t="shared" si="4"/>
        <v>12</v>
      </c>
      <c r="AA41" s="5">
        <f t="shared" si="5"/>
        <v>0</v>
      </c>
      <c r="AB41" s="5">
        <f t="shared" si="6"/>
        <v>12</v>
      </c>
      <c r="AC41" s="5">
        <f t="shared" si="3"/>
        <v>0</v>
      </c>
      <c r="AD41" s="5">
        <f t="shared" si="7"/>
        <v>0</v>
      </c>
      <c r="AE41" s="28" t="str">
        <f>IF(COUNT(D41:O41)&gt;=1,MAX(D41:O41),"&lt;0.01")</f>
        <v>&lt;0.01</v>
      </c>
      <c r="AF41" s="8">
        <f>IF(COUNTIF(D41:O41,"~&lt;*")&gt;=1,"&lt;0.01",MIN(D41:O41))</f>
        <v>0</v>
      </c>
      <c r="AG41" s="40" t="str">
        <f>IF(AD41&lt;=Y41,"&lt;0.01",AD41)</f>
        <v>&lt;0.01</v>
      </c>
    </row>
    <row r="42" spans="1:33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28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4"/>
        <v>12</v>
      </c>
      <c r="AA42" s="5">
        <f t="shared" si="5"/>
        <v>0</v>
      </c>
      <c r="AB42" s="5">
        <f t="shared" si="6"/>
        <v>12</v>
      </c>
      <c r="AC42" s="5">
        <f t="shared" si="3"/>
        <v>0</v>
      </c>
      <c r="AD42" s="5">
        <f t="shared" si="7"/>
        <v>0</v>
      </c>
      <c r="AE42" s="28" t="str">
        <f>IF(COUNT(D42:O42)&gt;=1,MAX(D42:O42),"&lt;0.1")</f>
        <v>&lt;0.1</v>
      </c>
      <c r="AF42" s="8">
        <f>IF(COUNTIF(D42:O42,"~&lt;*")&gt;=1,"&lt;0.1",MIN(D42:O42))</f>
        <v>0</v>
      </c>
      <c r="AG42" s="40" t="str">
        <f>IF(AD42&lt;=Y42,"&lt;0.1",AD42)</f>
        <v>&lt;0.1</v>
      </c>
    </row>
    <row r="43" spans="1:33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28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4"/>
        <v>12</v>
      </c>
      <c r="AA43" s="5">
        <f t="shared" si="5"/>
        <v>0</v>
      </c>
      <c r="AB43" s="5">
        <f t="shared" si="6"/>
        <v>12</v>
      </c>
      <c r="AC43" s="5">
        <f t="shared" si="3"/>
        <v>0</v>
      </c>
      <c r="AD43" s="5">
        <f t="shared" si="7"/>
        <v>0</v>
      </c>
      <c r="AE43" s="28" t="str">
        <f>IF(COUNT(D43:O43)&gt;=1,MAX(D43:O43),"&lt;0.001")</f>
        <v>&lt;0.001</v>
      </c>
      <c r="AF43" s="8">
        <f>IF(COUNTIF(D43:O43,"~&lt;*")&gt;=1,"&lt;0.001",MIN(D43:O43))</f>
        <v>0</v>
      </c>
      <c r="AG43" s="40" t="str">
        <f>IF(AD43&lt;=Y43,"&lt;0.001",AD43)</f>
        <v>&lt;0.001</v>
      </c>
    </row>
    <row r="44" spans="1:33" x14ac:dyDescent="0.15">
      <c r="A44" s="9">
        <v>39</v>
      </c>
      <c r="B44" s="1" t="s">
        <v>36</v>
      </c>
      <c r="C44" s="9" t="s">
        <v>84</v>
      </c>
      <c r="D44" s="39">
        <v>9.1</v>
      </c>
      <c r="E44" s="10">
        <v>8.6</v>
      </c>
      <c r="F44" s="10">
        <v>8.8000000000000007</v>
      </c>
      <c r="G44" s="10">
        <v>10.3</v>
      </c>
      <c r="H44" s="10"/>
      <c r="I44" s="10"/>
      <c r="J44" s="10"/>
      <c r="K44" s="10"/>
      <c r="L44" s="10"/>
      <c r="M44" s="11"/>
      <c r="N44" s="11"/>
      <c r="O44" s="11"/>
      <c r="P44" s="28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4"/>
        <v>12</v>
      </c>
      <c r="AA44" s="5">
        <f t="shared" si="5"/>
        <v>0</v>
      </c>
      <c r="AB44" s="5">
        <f t="shared" si="6"/>
        <v>8</v>
      </c>
      <c r="AC44" s="5">
        <f t="shared" si="3"/>
        <v>36.799999999999997</v>
      </c>
      <c r="AD44" s="5">
        <f t="shared" si="7"/>
        <v>3.0666666666666664</v>
      </c>
      <c r="AE44" s="28">
        <f>IF(COUNT(D44:O44)&gt;=1,MAX(D44:O44),"&lt;0.2")</f>
        <v>10.3</v>
      </c>
      <c r="AF44" s="8">
        <f>IF(COUNTIF(D44:O44,"~&lt;*")&gt;=1,"&lt;0.2",MIN(D44:O44))</f>
        <v>8.6</v>
      </c>
      <c r="AG44" s="40">
        <f>IF(AD44&lt;=Y44,"&lt;0.2",AD44)</f>
        <v>3.0666666666666664</v>
      </c>
    </row>
    <row r="45" spans="1:33" x14ac:dyDescent="0.15">
      <c r="A45" s="9">
        <v>40</v>
      </c>
      <c r="B45" s="1" t="s">
        <v>37</v>
      </c>
      <c r="C45" s="9" t="s">
        <v>85</v>
      </c>
      <c r="D45" s="8"/>
      <c r="E45" s="10">
        <v>58</v>
      </c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28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4"/>
        <v>12</v>
      </c>
      <c r="AA45" s="5">
        <f t="shared" si="5"/>
        <v>0</v>
      </c>
      <c r="AB45" s="5">
        <f t="shared" si="6"/>
        <v>11</v>
      </c>
      <c r="AC45" s="5">
        <f t="shared" si="3"/>
        <v>58</v>
      </c>
      <c r="AD45" s="5">
        <f t="shared" si="7"/>
        <v>4.833333333333333</v>
      </c>
      <c r="AE45" s="28">
        <f>IF(COUNT(D45:O45)&gt;=1,MAX(D45:O45),"&lt;1")</f>
        <v>58</v>
      </c>
      <c r="AF45" s="8">
        <f>IF(COUNTIF(D45:O45,"~&lt;*")&gt;=1,"&lt;1",MIN(D45:O45))</f>
        <v>58</v>
      </c>
      <c r="AG45" s="40">
        <f>IF(AD45&lt;=Y45,"&lt;1",AD45)</f>
        <v>4.833333333333333</v>
      </c>
    </row>
    <row r="46" spans="1:33" x14ac:dyDescent="0.15">
      <c r="A46" s="9">
        <v>41</v>
      </c>
      <c r="B46" s="1" t="s">
        <v>38</v>
      </c>
      <c r="C46" s="9" t="s">
        <v>86</v>
      </c>
      <c r="D46" s="8"/>
      <c r="E46" s="10">
        <v>131</v>
      </c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28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4"/>
        <v>12</v>
      </c>
      <c r="AA46" s="5">
        <f t="shared" si="5"/>
        <v>0</v>
      </c>
      <c r="AB46" s="5">
        <f t="shared" si="6"/>
        <v>11</v>
      </c>
      <c r="AC46" s="5">
        <f t="shared" si="3"/>
        <v>131</v>
      </c>
      <c r="AD46" s="5">
        <f t="shared" si="7"/>
        <v>10.916666666666666</v>
      </c>
      <c r="AE46" s="28">
        <f>IF(COUNT(D46:O46)&gt;=1,MAX(D46:O46),"&lt;1")</f>
        <v>131</v>
      </c>
      <c r="AF46" s="8">
        <f>IF(COUNTIF(D46:O46,"~&lt;*")&gt;=1,"&lt;1",MIN(D46:O46))</f>
        <v>131</v>
      </c>
      <c r="AG46" s="40">
        <f>IF(AD46&lt;=Y46,"&lt;1",AD46)</f>
        <v>10.916666666666666</v>
      </c>
    </row>
    <row r="47" spans="1:33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8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4"/>
        <v>12</v>
      </c>
      <c r="AA47" s="5">
        <f t="shared" si="5"/>
        <v>0</v>
      </c>
      <c r="AB47" s="5">
        <f t="shared" si="6"/>
        <v>12</v>
      </c>
      <c r="AC47" s="5">
        <f t="shared" si="3"/>
        <v>0</v>
      </c>
      <c r="AD47" s="5">
        <f t="shared" si="7"/>
        <v>0</v>
      </c>
      <c r="AE47" s="28" t="str">
        <f>IF(COUNT(D47:O47)&gt;=1,MAX(D47:O47),"&lt;0.02")</f>
        <v>&lt;0.02</v>
      </c>
      <c r="AF47" s="8">
        <f>IF(COUNTIF(D47:O47,"~&lt;*")&gt;=1,"&lt;0.02",MIN(D47:O47))</f>
        <v>0</v>
      </c>
      <c r="AG47" s="40" t="str">
        <f>IF(AD47&lt;=Y47,"&lt;0.02",AD47)</f>
        <v>&lt;0.02</v>
      </c>
    </row>
    <row r="48" spans="1:33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8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4"/>
        <v>12</v>
      </c>
      <c r="AA48" s="5">
        <f t="shared" si="5"/>
        <v>0</v>
      </c>
      <c r="AB48" s="5">
        <f t="shared" si="6"/>
        <v>12</v>
      </c>
      <c r="AC48" s="5">
        <f t="shared" si="3"/>
        <v>0</v>
      </c>
      <c r="AD48" s="5">
        <f t="shared" si="7"/>
        <v>0</v>
      </c>
      <c r="AE48" s="28" t="str">
        <f>IF(COUNT(D48:O48)&gt;=1,MAX(D48:O48),"&lt;0.000001")</f>
        <v>&lt;0.000001</v>
      </c>
      <c r="AF48" s="8">
        <f>IF(COUNTIF(D48:O48,"~&lt;*")&gt;=1,"&lt;0.000001",MIN(D48:O48))</f>
        <v>0</v>
      </c>
      <c r="AG48" s="40" t="str">
        <f>IF(AD48&lt;=Y48,"&lt;0.000001",AD48)</f>
        <v>&lt;0.000001</v>
      </c>
    </row>
    <row r="49" spans="1:33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8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4"/>
        <v>12</v>
      </c>
      <c r="AA49" s="5">
        <f t="shared" si="5"/>
        <v>0</v>
      </c>
      <c r="AB49" s="5">
        <f t="shared" si="6"/>
        <v>12</v>
      </c>
      <c r="AC49" s="5">
        <f t="shared" si="3"/>
        <v>0</v>
      </c>
      <c r="AD49" s="5">
        <f t="shared" si="7"/>
        <v>0</v>
      </c>
      <c r="AE49" s="28" t="str">
        <f>IF(COUNT(D49:O49)&gt;=1,MAX(D49:O49),"&lt;0.000001")</f>
        <v>&lt;0.000001</v>
      </c>
      <c r="AF49" s="8">
        <f>IF(COUNTIF(D49:O49,"~&lt;*")&gt;=1,"&lt;0.000001",MIN(D49:O49))</f>
        <v>0</v>
      </c>
      <c r="AG49" s="40" t="str">
        <f>IF(AD49&lt;=Y49,"&lt;0.000001",AD49)</f>
        <v>&lt;0.000001</v>
      </c>
    </row>
    <row r="50" spans="1:33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28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4"/>
        <v>12</v>
      </c>
      <c r="AA50" s="5">
        <f t="shared" si="5"/>
        <v>0</v>
      </c>
      <c r="AB50" s="5">
        <f t="shared" si="6"/>
        <v>12</v>
      </c>
      <c r="AC50" s="5">
        <f t="shared" si="3"/>
        <v>0</v>
      </c>
      <c r="AD50" s="5">
        <f t="shared" si="7"/>
        <v>0</v>
      </c>
      <c r="AE50" s="28" t="str">
        <f>IF(COUNT(D50:O50)&gt;=1,MAX(D50:O50),"&lt;0.002")</f>
        <v>&lt;0.002</v>
      </c>
      <c r="AF50" s="8">
        <f>IF(COUNTIF(D50:O50,"~&lt;*")&gt;=1,"&lt;0.002",MIN(D50:O50))</f>
        <v>0</v>
      </c>
      <c r="AG50" s="40" t="str">
        <f>IF(AD50&lt;=Y50,"&lt;0.002",AD50)</f>
        <v>&lt;0.002</v>
      </c>
    </row>
    <row r="51" spans="1:33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28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4"/>
        <v>12</v>
      </c>
      <c r="AA51" s="5">
        <f t="shared" si="5"/>
        <v>0</v>
      </c>
      <c r="AB51" s="5">
        <f t="shared" si="6"/>
        <v>12</v>
      </c>
      <c r="AC51" s="5">
        <f t="shared" si="3"/>
        <v>0</v>
      </c>
      <c r="AD51" s="5">
        <f t="shared" si="7"/>
        <v>0</v>
      </c>
      <c r="AE51" s="28" t="str">
        <f>IF(COUNT(D51:O51)&gt;=1,MAX(D51:O51),"&lt;0.0005")</f>
        <v>&lt;0.0005</v>
      </c>
      <c r="AF51" s="8">
        <f>IF(COUNTIF(D51:O51,"~&lt;*")&gt;=1,"&lt;0.0005",MIN(D51:O51))</f>
        <v>0</v>
      </c>
      <c r="AG51" s="40" t="str">
        <f>IF(AD51&lt;=Y51,"&lt;0.0005",AD51)</f>
        <v>&lt;0.0005</v>
      </c>
    </row>
    <row r="52" spans="1:33" x14ac:dyDescent="0.15">
      <c r="A52" s="9">
        <v>47</v>
      </c>
      <c r="B52" s="1" t="s">
        <v>44</v>
      </c>
      <c r="C52" s="9" t="s">
        <v>89</v>
      </c>
      <c r="D52" s="8">
        <v>0.4</v>
      </c>
      <c r="E52" s="10">
        <v>0.3</v>
      </c>
      <c r="F52" s="10">
        <v>0.3</v>
      </c>
      <c r="G52" s="10">
        <v>0.4</v>
      </c>
      <c r="H52" s="10"/>
      <c r="I52" s="10"/>
      <c r="J52" s="10"/>
      <c r="K52" s="10"/>
      <c r="L52" s="10"/>
      <c r="M52" s="10"/>
      <c r="N52" s="10"/>
      <c r="O52" s="11"/>
      <c r="P52" s="28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33">
        <v>3</v>
      </c>
      <c r="X52" s="5" t="s">
        <v>121</v>
      </c>
      <c r="Y52" s="5">
        <v>0.3</v>
      </c>
      <c r="Z52" s="5">
        <f t="shared" si="4"/>
        <v>12</v>
      </c>
      <c r="AA52" s="5">
        <f t="shared" si="5"/>
        <v>0</v>
      </c>
      <c r="AB52" s="5">
        <f t="shared" si="6"/>
        <v>8</v>
      </c>
      <c r="AC52" s="5">
        <f t="shared" si="3"/>
        <v>1.4</v>
      </c>
      <c r="AD52" s="5">
        <f t="shared" si="7"/>
        <v>0.11666666666666665</v>
      </c>
      <c r="AE52" s="28">
        <f>IF(COUNT(D52:O52)&gt;=1,MAX(D52:O52),"&lt;0.3")</f>
        <v>0.4</v>
      </c>
      <c r="AF52" s="8">
        <f>IF(COUNTIF(D52:O52,"~&lt;*")&gt;=1,"&lt;0.3",MIN(D52:O52))</f>
        <v>0.3</v>
      </c>
      <c r="AG52" s="40" t="str">
        <f>IF(AD52&lt;=Y52,"&lt;0.3",AD52)</f>
        <v>&lt;0.3</v>
      </c>
    </row>
    <row r="53" spans="1:33" x14ac:dyDescent="0.15">
      <c r="A53" s="9">
        <v>48</v>
      </c>
      <c r="B53" s="1" t="s">
        <v>45</v>
      </c>
      <c r="C53" s="9" t="s">
        <v>54</v>
      </c>
      <c r="D53" s="10">
        <v>7.7</v>
      </c>
      <c r="E53" s="10">
        <v>7.7</v>
      </c>
      <c r="F53" s="10">
        <v>7.6</v>
      </c>
      <c r="G53" s="10">
        <v>7.7</v>
      </c>
      <c r="H53" s="10"/>
      <c r="I53" s="10"/>
      <c r="J53" s="10"/>
      <c r="K53" s="10"/>
      <c r="L53" s="10"/>
      <c r="M53" s="10"/>
      <c r="N53" s="11"/>
      <c r="O53" s="11"/>
      <c r="P53" s="28"/>
      <c r="Q53" s="10"/>
      <c r="R53" s="10"/>
      <c r="U53" s="5">
        <v>5.8</v>
      </c>
      <c r="V53" s="5">
        <v>8.6</v>
      </c>
      <c r="AE53" s="31">
        <f>MAX(D53:O53)</f>
        <v>7.7</v>
      </c>
      <c r="AF53" s="39">
        <f>MIN(D53:O53)</f>
        <v>7.6</v>
      </c>
      <c r="AG53" s="40">
        <f>AVERAGE(D53:O53)</f>
        <v>7.6749999999999998</v>
      </c>
    </row>
    <row r="54" spans="1:33" x14ac:dyDescent="0.15">
      <c r="A54" s="9">
        <v>49</v>
      </c>
      <c r="B54" s="1" t="s">
        <v>46</v>
      </c>
      <c r="C54" s="9" t="s">
        <v>55</v>
      </c>
      <c r="D54" s="10" t="s">
        <v>142</v>
      </c>
      <c r="E54" s="10" t="s">
        <v>142</v>
      </c>
      <c r="F54" s="10" t="s">
        <v>142</v>
      </c>
      <c r="G54" s="10" t="s">
        <v>142</v>
      </c>
      <c r="H54" s="10"/>
      <c r="I54" s="10"/>
      <c r="J54" s="10"/>
      <c r="K54" s="10"/>
      <c r="L54" s="10"/>
      <c r="M54" s="10"/>
      <c r="N54" s="10"/>
      <c r="O54" s="11"/>
      <c r="P54" s="28"/>
      <c r="Q54" s="10"/>
      <c r="R54" s="10"/>
      <c r="V54" s="5" t="s">
        <v>95</v>
      </c>
      <c r="AE54" s="28"/>
      <c r="AF54" s="8"/>
      <c r="AG54" s="40"/>
    </row>
    <row r="55" spans="1:33" x14ac:dyDescent="0.15">
      <c r="A55" s="9">
        <v>50</v>
      </c>
      <c r="B55" s="1" t="s">
        <v>47</v>
      </c>
      <c r="C55" s="9" t="s">
        <v>55</v>
      </c>
      <c r="D55" s="10" t="s">
        <v>142</v>
      </c>
      <c r="E55" s="10" t="s">
        <v>142</v>
      </c>
      <c r="F55" s="10" t="s">
        <v>142</v>
      </c>
      <c r="G55" s="10" t="s">
        <v>142</v>
      </c>
      <c r="H55" s="10"/>
      <c r="I55" s="10"/>
      <c r="J55" s="10"/>
      <c r="K55" s="10"/>
      <c r="L55" s="10"/>
      <c r="M55" s="10"/>
      <c r="N55" s="10"/>
      <c r="O55" s="11"/>
      <c r="P55" s="28"/>
      <c r="Q55" s="10"/>
      <c r="R55" s="10"/>
      <c r="V55" s="5" t="s">
        <v>95</v>
      </c>
      <c r="AE55" s="28"/>
      <c r="AF55" s="8"/>
      <c r="AG55" s="40"/>
    </row>
    <row r="56" spans="1:33" x14ac:dyDescent="0.15">
      <c r="A56" s="9">
        <v>51</v>
      </c>
      <c r="B56" s="1" t="s">
        <v>48</v>
      </c>
      <c r="C56" s="9" t="s">
        <v>56</v>
      </c>
      <c r="D56" s="10" t="s">
        <v>143</v>
      </c>
      <c r="E56" s="10" t="s">
        <v>143</v>
      </c>
      <c r="F56" s="10" t="s">
        <v>143</v>
      </c>
      <c r="G56" s="10" t="s">
        <v>143</v>
      </c>
      <c r="H56" s="10"/>
      <c r="I56" s="10"/>
      <c r="J56" s="10"/>
      <c r="K56" s="10"/>
      <c r="L56" s="10"/>
      <c r="M56" s="10"/>
      <c r="N56" s="10"/>
      <c r="O56" s="11"/>
      <c r="P56" s="28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4"/>
        <v>12</v>
      </c>
      <c r="AA56" s="5">
        <f t="shared" si="5"/>
        <v>0</v>
      </c>
      <c r="AB56" s="5">
        <f t="shared" si="6"/>
        <v>12</v>
      </c>
      <c r="AC56" s="5">
        <f>SUM(D56:O56)</f>
        <v>0</v>
      </c>
      <c r="AD56" s="5">
        <f>AC56/Z56</f>
        <v>0</v>
      </c>
      <c r="AE56" s="28" t="str">
        <f>IF(COUNT(D56:O56)&gt;=1,MAX(D56:O56),"&lt;0.5")</f>
        <v>&lt;0.5</v>
      </c>
      <c r="AF56" s="8" t="str">
        <f>IF(COUNTIF(D56:O56,"~&lt;*")&gt;=1,"&lt;0.5",MIN(D56:O56))</f>
        <v>&lt;0.5</v>
      </c>
      <c r="AG56" s="40" t="str">
        <f>IF(AD56&lt;=Y56,"&lt;0.5",AD56)</f>
        <v>&lt;0.5</v>
      </c>
    </row>
    <row r="57" spans="1:33" x14ac:dyDescent="0.15">
      <c r="A57" s="13">
        <v>52</v>
      </c>
      <c r="B57" s="2" t="s">
        <v>49</v>
      </c>
      <c r="C57" s="13" t="s">
        <v>57</v>
      </c>
      <c r="D57" s="14" t="s">
        <v>144</v>
      </c>
      <c r="E57" s="14" t="s">
        <v>144</v>
      </c>
      <c r="F57" s="14" t="s">
        <v>144</v>
      </c>
      <c r="G57" s="14" t="s">
        <v>144</v>
      </c>
      <c r="H57" s="14"/>
      <c r="I57" s="14"/>
      <c r="J57" s="14"/>
      <c r="K57" s="14"/>
      <c r="L57" s="14"/>
      <c r="M57" s="14"/>
      <c r="N57" s="14"/>
      <c r="O57" s="15"/>
      <c r="P57" s="16"/>
      <c r="Q57" s="14"/>
      <c r="R57" s="14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4"/>
        <v>12</v>
      </c>
      <c r="AA57" s="5">
        <f t="shared" si="5"/>
        <v>0</v>
      </c>
      <c r="AB57" s="5">
        <f t="shared" si="6"/>
        <v>12</v>
      </c>
      <c r="AC57" s="5">
        <f>SUM(D57:O57)</f>
        <v>0</v>
      </c>
      <c r="AD57" s="5">
        <f>AC57/Z57</f>
        <v>0</v>
      </c>
      <c r="AE57" s="16" t="str">
        <f>IF(COUNT(D57:O57)&gt;=1,MAX(D57:O57),"&lt;0.1")</f>
        <v>&lt;0.1</v>
      </c>
      <c r="AF57" s="8" t="str">
        <f>IF(COUNTIF(D57:O57,"~&lt;*")&gt;=1,"&lt;0.1",MIN(D57:O57))</f>
        <v>&lt;0.1</v>
      </c>
      <c r="AG57" s="40" t="str">
        <f>IF(AD57&lt;=Y57,"&lt;0.1",AD57)</f>
        <v>&lt;0.1</v>
      </c>
    </row>
    <row r="58" spans="1:33" x14ac:dyDescent="0.15">
      <c r="A58" s="5" t="s">
        <v>61</v>
      </c>
      <c r="B58" s="21" t="s">
        <v>62</v>
      </c>
      <c r="P58" s="37"/>
      <c r="AE58" s="37"/>
    </row>
    <row r="59" spans="1:33" x14ac:dyDescent="0.15">
      <c r="A59" s="17"/>
      <c r="B59" s="17" t="s">
        <v>59</v>
      </c>
      <c r="C59" s="17"/>
      <c r="D59" s="18">
        <v>22.3</v>
      </c>
      <c r="E59" s="18">
        <v>24</v>
      </c>
      <c r="F59" s="18">
        <v>25.3</v>
      </c>
      <c r="G59" s="18">
        <v>33</v>
      </c>
      <c r="H59" s="18"/>
      <c r="I59" s="18"/>
      <c r="J59" s="18"/>
      <c r="K59" s="18"/>
      <c r="L59" s="18"/>
      <c r="M59" s="18"/>
      <c r="N59" s="18"/>
      <c r="O59" s="18"/>
      <c r="P59" s="30"/>
      <c r="Q59" s="18"/>
      <c r="R59" s="18"/>
      <c r="AE59" s="30">
        <f>MAX(D59:O59)</f>
        <v>33</v>
      </c>
      <c r="AF59" s="18">
        <f>MIN(D59:O59)</f>
        <v>22.3</v>
      </c>
      <c r="AG59" s="18">
        <f>AVERAGE(D59:O59)</f>
        <v>26.15</v>
      </c>
    </row>
    <row r="60" spans="1:33" x14ac:dyDescent="0.15">
      <c r="A60" s="19"/>
      <c r="B60" s="19" t="s">
        <v>60</v>
      </c>
      <c r="C60" s="19"/>
      <c r="D60" s="12">
        <v>14.5</v>
      </c>
      <c r="E60" s="12">
        <v>15.5</v>
      </c>
      <c r="F60" s="12">
        <v>17</v>
      </c>
      <c r="G60" s="12">
        <v>21</v>
      </c>
      <c r="H60" s="12"/>
      <c r="I60" s="12"/>
      <c r="J60" s="12"/>
      <c r="K60" s="12"/>
      <c r="L60" s="12"/>
      <c r="M60" s="12"/>
      <c r="N60" s="12"/>
      <c r="O60" s="12"/>
      <c r="P60" s="31"/>
      <c r="Q60" s="12"/>
      <c r="R60" s="12"/>
      <c r="AE60" s="31">
        <f>MAX(D60:O60)</f>
        <v>21</v>
      </c>
      <c r="AF60" s="12">
        <f>MIN(D60:O60)</f>
        <v>14.5</v>
      </c>
      <c r="AG60" s="12">
        <f>AVERAGE(D60:O60)</f>
        <v>17</v>
      </c>
    </row>
    <row r="61" spans="1:33" x14ac:dyDescent="0.15">
      <c r="A61" s="20"/>
      <c r="B61" s="20" t="s">
        <v>90</v>
      </c>
      <c r="C61" s="20"/>
      <c r="D61" s="27">
        <v>0.26</v>
      </c>
      <c r="E61" s="27">
        <v>0.26</v>
      </c>
      <c r="F61" s="27">
        <v>0.32</v>
      </c>
      <c r="G61" s="27">
        <v>0.3</v>
      </c>
      <c r="H61" s="27"/>
      <c r="I61" s="27"/>
      <c r="J61" s="27"/>
      <c r="K61" s="27"/>
      <c r="L61" s="27"/>
      <c r="M61" s="27"/>
      <c r="N61" s="27"/>
      <c r="O61" s="27"/>
      <c r="P61" s="38"/>
      <c r="Q61" s="36"/>
      <c r="R61" s="36"/>
      <c r="AE61" s="38">
        <f>MAX(D61:O61)</f>
        <v>0.32</v>
      </c>
      <c r="AF61" s="36">
        <f>MIN(D61:O61)</f>
        <v>0.26</v>
      </c>
      <c r="AG61" s="36">
        <f>AVERAGE(D61:O61)</f>
        <v>0.28500000000000003</v>
      </c>
    </row>
  </sheetData>
  <mergeCells count="3">
    <mergeCell ref="A1:R1"/>
    <mergeCell ref="AE2:AG3"/>
    <mergeCell ref="A4:C4"/>
  </mergeCells>
  <phoneticPr fontId="10"/>
  <conditionalFormatting sqref="D6:O6">
    <cfRule type="cellIs" dxfId="1249" priority="262" stopIfTrue="1" operator="equal">
      <formula>$W$6</formula>
    </cfRule>
  </conditionalFormatting>
  <conditionalFormatting sqref="D6:R6">
    <cfRule type="cellIs" dxfId="1248" priority="271" stopIfTrue="1" operator="greaterThan">
      <formula>$S$6</formula>
    </cfRule>
    <cfRule type="cellIs" dxfId="1247" priority="270" stopIfTrue="1" operator="greaterThan">
      <formula>$T$6</formula>
    </cfRule>
    <cfRule type="cellIs" dxfId="1246" priority="269" stopIfTrue="1" operator="greaterThan">
      <formula>$U$6</formula>
    </cfRule>
    <cfRule type="cellIs" dxfId="1245" priority="268" stopIfTrue="1" operator="greaterThan">
      <formula>$V$6</formula>
    </cfRule>
  </conditionalFormatting>
  <conditionalFormatting sqref="D7:R7">
    <cfRule type="cellIs" dxfId="1244" priority="263" stopIfTrue="1" operator="equal">
      <formula>$V$7</formula>
    </cfRule>
  </conditionalFormatting>
  <conditionalFormatting sqref="D8:R8">
    <cfRule type="cellIs" dxfId="1243" priority="261" operator="greaterThan">
      <formula>$S$8</formula>
    </cfRule>
    <cfRule type="cellIs" dxfId="1242" priority="260" operator="greaterThan">
      <formula>$T$8</formula>
    </cfRule>
    <cfRule type="cellIs" dxfId="1241" priority="259" operator="greaterThan">
      <formula>$U$8</formula>
    </cfRule>
    <cfRule type="cellIs" dxfId="1240" priority="258" operator="greaterThan">
      <formula>$V$8</formula>
    </cfRule>
    <cfRule type="cellIs" dxfId="1239" priority="257" operator="equal">
      <formula>$X$8</formula>
    </cfRule>
  </conditionalFormatting>
  <conditionalFormatting sqref="D8:R20">
    <cfRule type="cellIs" dxfId="1238" priority="197" operator="equal">
      <formula>$W$6</formula>
    </cfRule>
  </conditionalFormatting>
  <conditionalFormatting sqref="D9:R9">
    <cfRule type="cellIs" dxfId="1237" priority="253" operator="greaterThan">
      <formula>$V$9</formula>
    </cfRule>
    <cfRule type="cellIs" dxfId="1236" priority="256" operator="greaterThan">
      <formula>$S$9</formula>
    </cfRule>
    <cfRule type="cellIs" dxfId="1235" priority="255" operator="greaterThan">
      <formula>$T$9</formula>
    </cfRule>
    <cfRule type="cellIs" dxfId="1234" priority="254" operator="greaterThan">
      <formula>$U$9</formula>
    </cfRule>
    <cfRule type="cellIs" dxfId="1233" priority="252" operator="equal">
      <formula>$X$9</formula>
    </cfRule>
  </conditionalFormatting>
  <conditionalFormatting sqref="D10:R10">
    <cfRule type="cellIs" dxfId="1232" priority="251" operator="greaterThan">
      <formula>$S$10</formula>
    </cfRule>
    <cfRule type="cellIs" dxfId="1231" priority="250" operator="greaterThan">
      <formula>$T$10</formula>
    </cfRule>
    <cfRule type="cellIs" dxfId="1230" priority="249" operator="greaterThan">
      <formula>$U$10</formula>
    </cfRule>
    <cfRule type="cellIs" dxfId="1229" priority="248" operator="greaterThan">
      <formula>$V$10</formula>
    </cfRule>
    <cfRule type="cellIs" dxfId="1228" priority="247" operator="equal">
      <formula>$X$10</formula>
    </cfRule>
  </conditionalFormatting>
  <conditionalFormatting sqref="D11:R11">
    <cfRule type="cellIs" dxfId="1227" priority="242" operator="equal">
      <formula>$X$11</formula>
    </cfRule>
    <cfRule type="cellIs" dxfId="1226" priority="245" operator="greaterThan">
      <formula>$T$11</formula>
    </cfRule>
    <cfRule type="cellIs" dxfId="1225" priority="246" operator="greaterThan">
      <formula>$S$11</formula>
    </cfRule>
    <cfRule type="cellIs" dxfId="1224" priority="244" operator="greaterThan">
      <formula>$U$11</formula>
    </cfRule>
    <cfRule type="cellIs" dxfId="1223" priority="243" operator="greaterThan">
      <formula>$V$11</formula>
    </cfRule>
  </conditionalFormatting>
  <conditionalFormatting sqref="D12:R12">
    <cfRule type="cellIs" dxfId="1222" priority="241" operator="greaterThan">
      <formula>$S$12</formula>
    </cfRule>
    <cfRule type="cellIs" dxfId="1221" priority="239" operator="greaterThan">
      <formula>$U$12</formula>
    </cfRule>
    <cfRule type="cellIs" dxfId="1220" priority="238" operator="greaterThan">
      <formula>$V$12</formula>
    </cfRule>
    <cfRule type="cellIs" dxfId="1219" priority="237" operator="equal">
      <formula>$X$12</formula>
    </cfRule>
    <cfRule type="cellIs" dxfId="1218" priority="240" operator="greaterThan">
      <formula>$T$12</formula>
    </cfRule>
  </conditionalFormatting>
  <conditionalFormatting sqref="D13:R13">
    <cfRule type="cellIs" dxfId="1217" priority="236" operator="greaterThan">
      <formula>$S$13</formula>
    </cfRule>
    <cfRule type="cellIs" dxfId="1216" priority="235" operator="greaterThan">
      <formula>$T$13</formula>
    </cfRule>
    <cfRule type="cellIs" dxfId="1215" priority="234" operator="greaterThan">
      <formula>$U$13</formula>
    </cfRule>
    <cfRule type="cellIs" dxfId="1214" priority="233" operator="greaterThan">
      <formula>$V$13</formula>
    </cfRule>
    <cfRule type="cellIs" dxfId="1213" priority="232" operator="equal">
      <formula>$X$13</formula>
    </cfRule>
  </conditionalFormatting>
  <conditionalFormatting sqref="D14:R14">
    <cfRule type="cellIs" dxfId="1212" priority="231" operator="greaterThan">
      <formula>$S$14</formula>
    </cfRule>
    <cfRule type="cellIs" dxfId="1211" priority="230" operator="greaterThan">
      <formula>$T$14</formula>
    </cfRule>
    <cfRule type="cellIs" dxfId="1210" priority="229" operator="greaterThan">
      <formula>$U$14</formula>
    </cfRule>
    <cfRule type="cellIs" dxfId="1209" priority="228" operator="greaterThan">
      <formula>$V$14</formula>
    </cfRule>
    <cfRule type="cellIs" dxfId="1208" priority="227" operator="equal">
      <formula>$X$14</formula>
    </cfRule>
  </conditionalFormatting>
  <conditionalFormatting sqref="D15:R15">
    <cfRule type="cellIs" dxfId="1207" priority="226" operator="greaterThan">
      <formula>$S$15</formula>
    </cfRule>
    <cfRule type="cellIs" dxfId="1206" priority="225" operator="greaterThan">
      <formula>$T$15</formula>
    </cfRule>
    <cfRule type="cellIs" dxfId="1205" priority="224" operator="greaterThan">
      <formula>$U$15</formula>
    </cfRule>
    <cfRule type="cellIs" dxfId="1204" priority="223" operator="greaterThan">
      <formula>$V$15</formula>
    </cfRule>
    <cfRule type="cellIs" dxfId="1203" priority="222" operator="equal">
      <formula>$X$15</formula>
    </cfRule>
  </conditionalFormatting>
  <conditionalFormatting sqref="D16:R16">
    <cfRule type="cellIs" dxfId="1202" priority="217" operator="equal">
      <formula>$X$16</formula>
    </cfRule>
    <cfRule type="cellIs" dxfId="1201" priority="221" operator="greaterThan">
      <formula>$S$16</formula>
    </cfRule>
    <cfRule type="cellIs" dxfId="1200" priority="220" operator="greaterThan">
      <formula>$T$16</formula>
    </cfRule>
    <cfRule type="cellIs" dxfId="1199" priority="219" operator="greaterThan">
      <formula>$U$16</formula>
    </cfRule>
    <cfRule type="cellIs" dxfId="1198" priority="218" operator="greaterThan">
      <formula>$V$16</formula>
    </cfRule>
  </conditionalFormatting>
  <conditionalFormatting sqref="D17:R17">
    <cfRule type="cellIs" dxfId="1197" priority="212" operator="equal">
      <formula>$X$17</formula>
    </cfRule>
    <cfRule type="cellIs" dxfId="1196" priority="216" operator="greaterThan">
      <formula>$S$17</formula>
    </cfRule>
    <cfRule type="cellIs" dxfId="1195" priority="214" operator="greaterThan">
      <formula>$U$17</formula>
    </cfRule>
    <cfRule type="cellIs" dxfId="1194" priority="215" operator="greaterThan">
      <formula>$T$17</formula>
    </cfRule>
    <cfRule type="cellIs" dxfId="1193" priority="213" operator="greaterThan">
      <formula>$V$17</formula>
    </cfRule>
  </conditionalFormatting>
  <conditionalFormatting sqref="D18:R18">
    <cfRule type="cellIs" dxfId="1192" priority="209" operator="greaterThan">
      <formula>$U$18</formula>
    </cfRule>
    <cfRule type="cellIs" dxfId="1191" priority="210" operator="greaterThan">
      <formula>$T$18</formula>
    </cfRule>
    <cfRule type="cellIs" dxfId="1190" priority="208" operator="greaterThan">
      <formula>$V$18</formula>
    </cfRule>
    <cfRule type="cellIs" dxfId="1189" priority="207" operator="equal">
      <formula>$X$18</formula>
    </cfRule>
    <cfRule type="cellIs" dxfId="1188" priority="211" operator="greaterThan">
      <formula>$S$18</formula>
    </cfRule>
  </conditionalFormatting>
  <conditionalFormatting sqref="D19:R19">
    <cfRule type="cellIs" dxfId="1187" priority="205" operator="greaterThan">
      <formula>$T$19</formula>
    </cfRule>
    <cfRule type="cellIs" dxfId="1186" priority="204" operator="greaterThan">
      <formula>$U$19</formula>
    </cfRule>
    <cfRule type="cellIs" dxfId="1185" priority="203" operator="greaterThan">
      <formula>$V$19</formula>
    </cfRule>
    <cfRule type="cellIs" dxfId="1184" priority="202" operator="equal">
      <formula>$X$19</formula>
    </cfRule>
    <cfRule type="cellIs" dxfId="1183" priority="206" operator="greaterThan">
      <formula>$S$19</formula>
    </cfRule>
  </conditionalFormatting>
  <conditionalFormatting sqref="D20:R20">
    <cfRule type="cellIs" dxfId="1182" priority="201" operator="greaterThan">
      <formula>$S$20</formula>
    </cfRule>
    <cfRule type="cellIs" dxfId="1181" priority="200" operator="greaterThan">
      <formula>$T$20</formula>
    </cfRule>
    <cfRule type="cellIs" dxfId="1180" priority="199" operator="greaterThan">
      <formula>$U$20</formula>
    </cfRule>
    <cfRule type="cellIs" dxfId="1179" priority="198" operator="greaterThan">
      <formula>$V$20</formula>
    </cfRule>
    <cfRule type="cellIs" dxfId="1178" priority="196" operator="equal">
      <formula>$X$20</formula>
    </cfRule>
  </conditionalFormatting>
  <conditionalFormatting sqref="D21:R21">
    <cfRule type="cellIs" dxfId="1177" priority="195" operator="greaterThan">
      <formula>$S$21</formula>
    </cfRule>
    <cfRule type="cellIs" dxfId="1176" priority="194" operator="greaterThan">
      <formula>$T$21</formula>
    </cfRule>
    <cfRule type="cellIs" dxfId="1175" priority="193" operator="greaterThan">
      <formula>$U$21</formula>
    </cfRule>
    <cfRule type="cellIs" dxfId="1174" priority="192" operator="greaterThan">
      <formula>$V$21</formula>
    </cfRule>
    <cfRule type="cellIs" priority="191" operator="equal">
      <formula>$W$6</formula>
    </cfRule>
    <cfRule type="cellIs" dxfId="1173" priority="190" operator="equal">
      <formula>$X$21</formula>
    </cfRule>
  </conditionalFormatting>
  <conditionalFormatting sqref="D22:R22">
    <cfRule type="cellIs" dxfId="1172" priority="189" operator="greaterThan">
      <formula>$S$22</formula>
    </cfRule>
    <cfRule type="cellIs" dxfId="1171" priority="188" operator="greaterThan">
      <formula>$T$22</formula>
    </cfRule>
    <cfRule type="cellIs" dxfId="1170" priority="187" operator="greaterThan">
      <formula>$U$22</formula>
    </cfRule>
    <cfRule type="cellIs" dxfId="1169" priority="186" operator="greaterThan">
      <formula>$V$22</formula>
    </cfRule>
    <cfRule type="cellIs" dxfId="1168" priority="185" operator="equal">
      <formula>$X$22</formula>
    </cfRule>
  </conditionalFormatting>
  <conditionalFormatting sqref="D22:R52">
    <cfRule type="cellIs" dxfId="1167" priority="16" operator="equal">
      <formula>$W$6</formula>
    </cfRule>
  </conditionalFormatting>
  <conditionalFormatting sqref="D23:R23">
    <cfRule type="cellIs" dxfId="1166" priority="184" operator="greaterThan">
      <formula>$S$23</formula>
    </cfRule>
    <cfRule type="cellIs" dxfId="1165" priority="183" operator="greaterThan">
      <formula>$T$23</formula>
    </cfRule>
    <cfRule type="cellIs" dxfId="1164" priority="182" operator="greaterThan">
      <formula>$U$23</formula>
    </cfRule>
    <cfRule type="cellIs" dxfId="1163" priority="181" operator="greaterThan">
      <formula>$V$23</formula>
    </cfRule>
    <cfRule type="cellIs" dxfId="1162" priority="180" operator="equal">
      <formula>$X$23</formula>
    </cfRule>
  </conditionalFormatting>
  <conditionalFormatting sqref="D24:R24">
    <cfRule type="cellIs" dxfId="1161" priority="177" operator="greaterThan">
      <formula>$U$24</formula>
    </cfRule>
    <cfRule type="cellIs" dxfId="1160" priority="179" operator="greaterThan">
      <formula>$S$24</formula>
    </cfRule>
    <cfRule type="cellIs" dxfId="1159" priority="178" operator="greaterThan">
      <formula>$T$24</formula>
    </cfRule>
    <cfRule type="cellIs" dxfId="1158" priority="176" operator="greaterThan">
      <formula>$V$24</formula>
    </cfRule>
    <cfRule type="cellIs" dxfId="1157" priority="175" operator="equal">
      <formula>$X$24</formula>
    </cfRule>
  </conditionalFormatting>
  <conditionalFormatting sqref="D25:R25">
    <cfRule type="cellIs" dxfId="1156" priority="172" operator="greaterThan">
      <formula>$U$25</formula>
    </cfRule>
    <cfRule type="cellIs" dxfId="1155" priority="170" operator="equal">
      <formula>$X$25</formula>
    </cfRule>
    <cfRule type="cellIs" dxfId="1154" priority="171" operator="greaterThan">
      <formula>$V$25</formula>
    </cfRule>
    <cfRule type="cellIs" dxfId="1153" priority="174" operator="greaterThan">
      <formula>$S$25</formula>
    </cfRule>
    <cfRule type="cellIs" dxfId="1152" priority="173" operator="greaterThan">
      <formula>$T$25</formula>
    </cfRule>
  </conditionalFormatting>
  <conditionalFormatting sqref="D26:R26">
    <cfRule type="cellIs" dxfId="1151" priority="168" operator="greaterThan">
      <formula>$T$26</formula>
    </cfRule>
    <cfRule type="cellIs" dxfId="1150" priority="169" operator="greaterThan">
      <formula>$S$26</formula>
    </cfRule>
    <cfRule type="cellIs" dxfId="1149" priority="167" operator="greaterThan">
      <formula>$U$26</formula>
    </cfRule>
    <cfRule type="cellIs" dxfId="1148" priority="166" operator="greaterThan">
      <formula>$V$26</formula>
    </cfRule>
    <cfRule type="cellIs" dxfId="1147" priority="165" operator="equal">
      <formula>$X$26</formula>
    </cfRule>
  </conditionalFormatting>
  <conditionalFormatting sqref="D27:R27">
    <cfRule type="cellIs" dxfId="1146" priority="164" operator="greaterThan">
      <formula>$S$27</formula>
    </cfRule>
    <cfRule type="cellIs" dxfId="1145" priority="163" operator="greaterThan">
      <formula>$T$27</formula>
    </cfRule>
    <cfRule type="cellIs" dxfId="1144" priority="162" operator="greaterThan">
      <formula>$U$27</formula>
    </cfRule>
    <cfRule type="cellIs" dxfId="1143" priority="161" operator="greaterThan">
      <formula>$V$27</formula>
    </cfRule>
    <cfRule type="cellIs" dxfId="1142" priority="160" operator="equal">
      <formula>$X$27</formula>
    </cfRule>
  </conditionalFormatting>
  <conditionalFormatting sqref="D28:R28">
    <cfRule type="cellIs" dxfId="1141" priority="155" operator="equal">
      <formula>$X$28</formula>
    </cfRule>
    <cfRule type="cellIs" dxfId="1140" priority="159" operator="greaterThan">
      <formula>$S$28</formula>
    </cfRule>
    <cfRule type="cellIs" dxfId="1139" priority="158" operator="greaterThan">
      <formula>$T$28</formula>
    </cfRule>
    <cfRule type="cellIs" dxfId="1138" priority="157" operator="greaterThan">
      <formula>$U$28</formula>
    </cfRule>
    <cfRule type="cellIs" dxfId="1137" priority="156" operator="greaterThan">
      <formula>$V$28</formula>
    </cfRule>
  </conditionalFormatting>
  <conditionalFormatting sqref="D29:R29">
    <cfRule type="cellIs" dxfId="1136" priority="152" operator="greaterThan">
      <formula>$U$29</formula>
    </cfRule>
    <cfRule type="cellIs" dxfId="1135" priority="151" operator="greaterThan">
      <formula>$V$29</formula>
    </cfRule>
    <cfRule type="cellIs" dxfId="1134" priority="150" operator="equal">
      <formula>$X$29</formula>
    </cfRule>
    <cfRule type="cellIs" dxfId="1133" priority="154" operator="greaterThan">
      <formula>$S$29</formula>
    </cfRule>
    <cfRule type="cellIs" dxfId="1132" priority="153" operator="greaterThan">
      <formula>$T$29</formula>
    </cfRule>
  </conditionalFormatting>
  <conditionalFormatting sqref="D30:R30">
    <cfRule type="cellIs" dxfId="1131" priority="145" operator="equal">
      <formula>$X$30</formula>
    </cfRule>
    <cfRule type="cellIs" dxfId="1130" priority="146" operator="greaterThan">
      <formula>$V$30</formula>
    </cfRule>
    <cfRule type="cellIs" dxfId="1129" priority="147" operator="greaterThan">
      <formula>$U$30</formula>
    </cfRule>
    <cfRule type="cellIs" dxfId="1128" priority="148" operator="greaterThan">
      <formula>$T$30</formula>
    </cfRule>
    <cfRule type="cellIs" dxfId="1127" priority="149" operator="greaterThan">
      <formula>$S$30</formula>
    </cfRule>
  </conditionalFormatting>
  <conditionalFormatting sqref="D31:R31">
    <cfRule type="cellIs" dxfId="1126" priority="143" operator="greaterThan">
      <formula>$T$31</formula>
    </cfRule>
    <cfRule type="cellIs" dxfId="1125" priority="144" operator="greaterThan">
      <formula>$S$31</formula>
    </cfRule>
    <cfRule type="cellIs" dxfId="1124" priority="142" operator="greaterThan">
      <formula>$U$31</formula>
    </cfRule>
    <cfRule type="cellIs" dxfId="1123" priority="141" operator="greaterThan">
      <formula>$V$31</formula>
    </cfRule>
    <cfRule type="cellIs" dxfId="1122" priority="140" operator="equal">
      <formula>$X$31</formula>
    </cfRule>
  </conditionalFormatting>
  <conditionalFormatting sqref="D32:R32">
    <cfRule type="cellIs" dxfId="1121" priority="137" operator="greaterThan">
      <formula>$U$32</formula>
    </cfRule>
    <cfRule type="cellIs" dxfId="1120" priority="139" operator="greaterThan">
      <formula>$S$32</formula>
    </cfRule>
    <cfRule type="cellIs" dxfId="1119" priority="138" operator="greaterThan">
      <formula>$T$32</formula>
    </cfRule>
    <cfRule type="cellIs" dxfId="1118" priority="136" operator="greaterThan">
      <formula>$V$32</formula>
    </cfRule>
    <cfRule type="cellIs" dxfId="1117" priority="135" operator="equal">
      <formula>$X$32</formula>
    </cfRule>
  </conditionalFormatting>
  <conditionalFormatting sqref="D33:R33">
    <cfRule type="cellIs" dxfId="1116" priority="134" operator="greaterThan">
      <formula>$S$33</formula>
    </cfRule>
    <cfRule type="cellIs" dxfId="1115" priority="133" operator="greaterThan">
      <formula>$T$33</formula>
    </cfRule>
    <cfRule type="cellIs" dxfId="1114" priority="132" operator="greaterThan">
      <formula>$U$33</formula>
    </cfRule>
    <cfRule type="cellIs" dxfId="1113" priority="131" operator="greaterThan">
      <formula>$V$33</formula>
    </cfRule>
    <cfRule type="cellIs" dxfId="1112" priority="129" operator="equal">
      <formula>$X$33</formula>
    </cfRule>
  </conditionalFormatting>
  <conditionalFormatting sqref="D34:R34">
    <cfRule type="cellIs" dxfId="1111" priority="128" operator="greaterThan">
      <formula>$S$34</formula>
    </cfRule>
    <cfRule type="cellIs" dxfId="1110" priority="127" operator="greaterThan">
      <formula>$T$34</formula>
    </cfRule>
    <cfRule type="cellIs" dxfId="1109" priority="126" operator="greaterThan">
      <formula>$U$34</formula>
    </cfRule>
    <cfRule type="cellIs" dxfId="1108" priority="125" operator="greaterThan">
      <formula>$V$34</formula>
    </cfRule>
    <cfRule type="cellIs" dxfId="1107" priority="123" operator="equal">
      <formula>$X$34</formula>
    </cfRule>
  </conditionalFormatting>
  <conditionalFormatting sqref="D35:R35">
    <cfRule type="cellIs" dxfId="1106" priority="122" operator="greaterThan">
      <formula>$S$35</formula>
    </cfRule>
    <cfRule type="cellIs" dxfId="1105" priority="121" operator="greaterThan">
      <formula>$T$35</formula>
    </cfRule>
    <cfRule type="cellIs" dxfId="1104" priority="120" operator="greaterThan">
      <formula>$U$35</formula>
    </cfRule>
    <cfRule type="cellIs" dxfId="1103" priority="119" operator="greaterThan">
      <formula>$V$35</formula>
    </cfRule>
    <cfRule type="cellIs" dxfId="1102" priority="117" operator="equal">
      <formula>$X$35</formula>
    </cfRule>
  </conditionalFormatting>
  <conditionalFormatting sqref="D36:R36">
    <cfRule type="cellIs" dxfId="1101" priority="116" operator="greaterThan">
      <formula>$S$36</formula>
    </cfRule>
    <cfRule type="cellIs" dxfId="1100" priority="115" operator="greaterThan">
      <formula>$T$36</formula>
    </cfRule>
    <cfRule type="cellIs" dxfId="1099" priority="111" operator="equal">
      <formula>$X$36</formula>
    </cfRule>
    <cfRule type="cellIs" dxfId="1098" priority="114" operator="greaterThan">
      <formula>$U$36</formula>
    </cfRule>
    <cfRule type="cellIs" dxfId="1097" priority="113" operator="greaterThan">
      <formula>$V$36</formula>
    </cfRule>
  </conditionalFormatting>
  <conditionalFormatting sqref="D37:R37">
    <cfRule type="cellIs" dxfId="1096" priority="110" operator="greaterThan">
      <formula>$S$37</formula>
    </cfRule>
    <cfRule type="cellIs" dxfId="1095" priority="109" operator="greaterThan">
      <formula>$T$37</formula>
    </cfRule>
    <cfRule type="cellIs" dxfId="1094" priority="108" operator="greaterThan">
      <formula>$U$37</formula>
    </cfRule>
    <cfRule type="cellIs" dxfId="1093" priority="107" operator="greaterThan">
      <formula>$V$37</formula>
    </cfRule>
    <cfRule type="cellIs" dxfId="1092" priority="105" operator="equal">
      <formula>$X$37</formula>
    </cfRule>
  </conditionalFormatting>
  <conditionalFormatting sqref="D38:R38">
    <cfRule type="cellIs" dxfId="1091" priority="104" operator="greaterThan">
      <formula>$S$38</formula>
    </cfRule>
    <cfRule type="cellIs" dxfId="1090" priority="103" operator="greaterThan">
      <formula>$T$38</formula>
    </cfRule>
    <cfRule type="cellIs" dxfId="1089" priority="102" operator="greaterThan">
      <formula>$U$38</formula>
    </cfRule>
    <cfRule type="cellIs" dxfId="1088" priority="101" operator="greaterThan">
      <formula>$V$38</formula>
    </cfRule>
    <cfRule type="cellIs" dxfId="1087" priority="99" operator="equal">
      <formula>$X$38</formula>
    </cfRule>
  </conditionalFormatting>
  <conditionalFormatting sqref="D39:R39">
    <cfRule type="cellIs" dxfId="1086" priority="98" operator="greaterThan">
      <formula>$S$39</formula>
    </cfRule>
    <cfRule type="cellIs" dxfId="1085" priority="97" operator="greaterThan">
      <formula>$T$39</formula>
    </cfRule>
    <cfRule type="cellIs" dxfId="1084" priority="96" operator="greaterThan">
      <formula>$U$39</formula>
    </cfRule>
    <cfRule type="cellIs" dxfId="1083" priority="95" operator="greaterThan">
      <formula>$V$39</formula>
    </cfRule>
    <cfRule type="cellIs" dxfId="1082" priority="93" operator="equal">
      <formula>$X$39</formula>
    </cfRule>
  </conditionalFormatting>
  <conditionalFormatting sqref="D40:R40">
    <cfRule type="cellIs" dxfId="1081" priority="92" operator="greaterThan">
      <formula>$S$40</formula>
    </cfRule>
    <cfRule type="cellIs" dxfId="1080" priority="91" operator="greaterThan">
      <formula>$T$40</formula>
    </cfRule>
    <cfRule type="cellIs" dxfId="1079" priority="90" operator="greaterThan">
      <formula>$U$40</formula>
    </cfRule>
    <cfRule type="cellIs" dxfId="1078" priority="89" operator="greaterThan">
      <formula>$V$40</formula>
    </cfRule>
    <cfRule type="cellIs" dxfId="1077" priority="87" operator="equal">
      <formula>$X$40</formula>
    </cfRule>
  </conditionalFormatting>
  <conditionalFormatting sqref="D41:R41">
    <cfRule type="cellIs" dxfId="1076" priority="86" operator="greaterThan">
      <formula>$S$41</formula>
    </cfRule>
    <cfRule type="cellIs" dxfId="1075" priority="85" operator="greaterThan">
      <formula>$T$41</formula>
    </cfRule>
    <cfRule type="cellIs" dxfId="1074" priority="84" operator="greaterThan">
      <formula>$U$41</formula>
    </cfRule>
    <cfRule type="cellIs" dxfId="1073" priority="83" operator="greaterThan">
      <formula>$V$41</formula>
    </cfRule>
    <cfRule type="cellIs" dxfId="1072" priority="81" operator="equal">
      <formula>$X$41</formula>
    </cfRule>
  </conditionalFormatting>
  <conditionalFormatting sqref="D42:R42">
    <cfRule type="cellIs" dxfId="1071" priority="80" operator="greaterThan">
      <formula>$S$42</formula>
    </cfRule>
    <cfRule type="cellIs" dxfId="1070" priority="79" operator="greaterThan">
      <formula>$T$42</formula>
    </cfRule>
    <cfRule type="cellIs" dxfId="1069" priority="78" operator="greaterThan">
      <formula>$U$42</formula>
    </cfRule>
    <cfRule type="cellIs" dxfId="1068" priority="77" operator="greaterThan">
      <formula>$V$42</formula>
    </cfRule>
    <cfRule type="cellIs" dxfId="1067" priority="75" operator="equal">
      <formula>$X$42</formula>
    </cfRule>
  </conditionalFormatting>
  <conditionalFormatting sqref="D43:R43">
    <cfRule type="cellIs" dxfId="1066" priority="71" operator="greaterThan">
      <formula>$V$43</formula>
    </cfRule>
    <cfRule type="cellIs" dxfId="1065" priority="73" operator="greaterThan">
      <formula>$T$43</formula>
    </cfRule>
    <cfRule type="cellIs" dxfId="1064" priority="74" operator="greaterThan">
      <formula>$S$43</formula>
    </cfRule>
    <cfRule type="cellIs" dxfId="1063" priority="72" operator="greaterThan">
      <formula>$U$43</formula>
    </cfRule>
    <cfRule type="cellIs" dxfId="1062" priority="69" operator="equal">
      <formula>$X$43</formula>
    </cfRule>
  </conditionalFormatting>
  <conditionalFormatting sqref="D44:R44">
    <cfRule type="cellIs" dxfId="1061" priority="68" operator="greaterThan">
      <formula>$S$44</formula>
    </cfRule>
    <cfRule type="cellIs" dxfId="1060" priority="67" operator="greaterThan">
      <formula>$T$44</formula>
    </cfRule>
    <cfRule type="cellIs" dxfId="1059" priority="66" operator="greaterThan">
      <formula>$U$44</formula>
    </cfRule>
    <cfRule type="cellIs" dxfId="1058" priority="65" operator="greaterThan">
      <formula>$V$44</formula>
    </cfRule>
    <cfRule type="cellIs" dxfId="1057" priority="63" operator="equal">
      <formula>$X$44</formula>
    </cfRule>
  </conditionalFormatting>
  <conditionalFormatting sqref="D45:R45">
    <cfRule type="cellIs" dxfId="1056" priority="61" operator="greaterThan">
      <formula>$T$45</formula>
    </cfRule>
    <cfRule type="cellIs" dxfId="1055" priority="62" operator="greaterThan">
      <formula>$S$45</formula>
    </cfRule>
    <cfRule type="cellIs" dxfId="1054" priority="60" operator="greaterThan">
      <formula>$U$45</formula>
    </cfRule>
    <cfRule type="cellIs" dxfId="1053" priority="59" operator="greaterThan">
      <formula>$V$45</formula>
    </cfRule>
    <cfRule type="cellIs" dxfId="1052" priority="57" operator="equal">
      <formula>$X$45</formula>
    </cfRule>
  </conditionalFormatting>
  <conditionalFormatting sqref="D46:R46">
    <cfRule type="cellIs" dxfId="1051" priority="56" operator="greaterThan">
      <formula>$S$46</formula>
    </cfRule>
    <cfRule type="cellIs" dxfId="1050" priority="55" operator="greaterThan">
      <formula>$T$46</formula>
    </cfRule>
    <cfRule type="cellIs" dxfId="1049" priority="54" operator="greaterThan">
      <formula>$U$46</formula>
    </cfRule>
    <cfRule type="cellIs" dxfId="1048" priority="53" operator="greaterThan">
      <formula>$V$46</formula>
    </cfRule>
    <cfRule type="cellIs" dxfId="1047" priority="51" operator="equal">
      <formula>$X$46</formula>
    </cfRule>
  </conditionalFormatting>
  <conditionalFormatting sqref="D47:R47">
    <cfRule type="cellIs" dxfId="1046" priority="50" operator="greaterThan">
      <formula>$S$47</formula>
    </cfRule>
    <cfRule type="cellIs" dxfId="1045" priority="49" operator="greaterThan">
      <formula>$T$47</formula>
    </cfRule>
    <cfRule type="cellIs" dxfId="1044" priority="48" operator="greaterThan">
      <formula>$U$47</formula>
    </cfRule>
    <cfRule type="cellIs" dxfId="1043" priority="47" operator="greaterThan">
      <formula>$V$47</formula>
    </cfRule>
    <cfRule type="cellIs" dxfId="1042" priority="45" operator="equal">
      <formula>$X$47</formula>
    </cfRule>
  </conditionalFormatting>
  <conditionalFormatting sqref="D48:R48">
    <cfRule type="cellIs" dxfId="1041" priority="44" operator="greaterThan">
      <formula>$S$48</formula>
    </cfRule>
    <cfRule type="cellIs" dxfId="1040" priority="43" operator="greaterThan">
      <formula>$T$48</formula>
    </cfRule>
    <cfRule type="cellIs" dxfId="1039" priority="42" operator="greaterThan">
      <formula>$U$48</formula>
    </cfRule>
    <cfRule type="cellIs" dxfId="1038" priority="41" operator="greaterThan">
      <formula>$V$48</formula>
    </cfRule>
    <cfRule type="cellIs" dxfId="1037" priority="39" operator="equal">
      <formula>$X$48</formula>
    </cfRule>
  </conditionalFormatting>
  <conditionalFormatting sqref="D49:R49">
    <cfRule type="cellIs" dxfId="1036" priority="36" operator="greaterThan">
      <formula>$U$49</formula>
    </cfRule>
    <cfRule type="cellIs" dxfId="1035" priority="38" operator="greaterThan">
      <formula>$S$49</formula>
    </cfRule>
    <cfRule type="cellIs" dxfId="1034" priority="37" operator="greaterThan">
      <formula>$T$49</formula>
    </cfRule>
    <cfRule type="cellIs" dxfId="1033" priority="35" operator="greaterThan">
      <formula>$V$49</formula>
    </cfRule>
    <cfRule type="cellIs" dxfId="1032" priority="33" operator="equal">
      <formula>$X$49</formula>
    </cfRule>
  </conditionalFormatting>
  <conditionalFormatting sqref="D50:R50">
    <cfRule type="cellIs" dxfId="1031" priority="32" operator="greaterThan">
      <formula>$S$50</formula>
    </cfRule>
    <cfRule type="cellIs" dxfId="1030" priority="31" operator="greaterThan">
      <formula>$T$50</formula>
    </cfRule>
    <cfRule type="cellIs" dxfId="1029" priority="30" operator="greaterThan">
      <formula>$U$50</formula>
    </cfRule>
    <cfRule type="cellIs" dxfId="1028" priority="29" operator="greaterThan">
      <formula>$V$50</formula>
    </cfRule>
    <cfRule type="cellIs" dxfId="1027" priority="27" operator="equal">
      <formula>$X$50</formula>
    </cfRule>
  </conditionalFormatting>
  <conditionalFormatting sqref="D51:R51">
    <cfRule type="cellIs" dxfId="1026" priority="23" operator="greaterThan">
      <formula>$V$51</formula>
    </cfRule>
    <cfRule type="cellIs" dxfId="1025" priority="26" operator="greaterThan">
      <formula>$S$51</formula>
    </cfRule>
    <cfRule type="cellIs" dxfId="1024" priority="25" operator="greaterThan">
      <formula>$T$51</formula>
    </cfRule>
    <cfRule type="cellIs" dxfId="1023" priority="24" operator="greaterThan">
      <formula>$U$51</formula>
    </cfRule>
    <cfRule type="cellIs" dxfId="1022" priority="21" operator="equal">
      <formula>$X$51</formula>
    </cfRule>
  </conditionalFormatting>
  <conditionalFormatting sqref="D52:R52">
    <cfRule type="cellIs" dxfId="1021" priority="20" operator="greaterThan">
      <formula>$S$52</formula>
    </cfRule>
    <cfRule type="cellIs" dxfId="1020" priority="19" operator="greaterThan">
      <formula>$T$52</formula>
    </cfRule>
    <cfRule type="cellIs" dxfId="1019" priority="18" operator="greaterThan">
      <formula>$U$52</formula>
    </cfRule>
    <cfRule type="cellIs" dxfId="1018" priority="17" operator="greaterThan">
      <formula>$V$52</formula>
    </cfRule>
    <cfRule type="cellIs" dxfId="1017" priority="15" operator="equal">
      <formula>$X$52</formula>
    </cfRule>
  </conditionalFormatting>
  <conditionalFormatting sqref="D53:R53">
    <cfRule type="cellIs" dxfId="1016" priority="14" operator="notBetween">
      <formula>$U$53</formula>
      <formula>$V$53</formula>
    </cfRule>
    <cfRule type="cellIs" dxfId="1015" priority="13" operator="equal">
      <formula>$S$53</formula>
    </cfRule>
  </conditionalFormatting>
  <conditionalFormatting sqref="D56:R56">
    <cfRule type="cellIs" dxfId="1014" priority="12" operator="greaterThan">
      <formula>$S$56</formula>
    </cfRule>
    <cfRule type="cellIs" dxfId="1013" priority="11" operator="greaterThan">
      <formula>$T$56</formula>
    </cfRule>
    <cfRule type="cellIs" dxfId="1012" priority="10" operator="greaterThan">
      <formula>$U$56</formula>
    </cfRule>
    <cfRule type="cellIs" dxfId="1011" priority="9" operator="greaterThan">
      <formula>$V$56</formula>
    </cfRule>
    <cfRule type="cellIs" dxfId="1010" priority="7" operator="equal">
      <formula>$X$56</formula>
    </cfRule>
  </conditionalFormatting>
  <conditionalFormatting sqref="D56:R57">
    <cfRule type="cellIs" dxfId="1009" priority="2" operator="equal">
      <formula>$W$6</formula>
    </cfRule>
  </conditionalFormatting>
  <conditionalFormatting sqref="D57:R57">
    <cfRule type="cellIs" dxfId="1008" priority="5" operator="greaterThan">
      <formula>$T$57</formula>
    </cfRule>
    <cfRule type="cellIs" dxfId="1007" priority="1" operator="equal">
      <formula>$X$57</formula>
    </cfRule>
    <cfRule type="cellIs" dxfId="1006" priority="3" operator="greaterThan">
      <formula>$V$57</formula>
    </cfRule>
    <cfRule type="cellIs" dxfId="1005" priority="4" operator="greaterThan">
      <formula>$U$57</formula>
    </cfRule>
    <cfRule type="cellIs" dxfId="1004" priority="6" operator="greaterThan">
      <formula>$S$57</formula>
    </cfRule>
  </conditionalFormatting>
  <conditionalFormatting sqref="P6">
    <cfRule type="cellIs" dxfId="1003" priority="264" stopIfTrue="1" operator="greaterThan">
      <formula>$V$6</formula>
    </cfRule>
    <cfRule type="cellIs" dxfId="1002" priority="265" stopIfTrue="1" operator="greaterThan">
      <formula>$U$6</formula>
    </cfRule>
    <cfRule type="cellIs" dxfId="1001" priority="266" stopIfTrue="1" operator="greaterThan">
      <formula>$T$6</formula>
    </cfRule>
    <cfRule type="cellIs" dxfId="1000" priority="267" stopIfTrue="1" operator="greaterThan">
      <formula>$S$6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086E5-BC03-4C61-AD43-284BAC59D890}">
  <dimension ref="A1:AG61"/>
  <sheetViews>
    <sheetView zoomScale="85" zoomScaleNormal="85" workbookViewId="0">
      <selection activeCell="G61" sqref="G61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19" width="9.5" style="5" hidden="1" customWidth="1"/>
    <col min="20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29" width="18.375" style="5" hidden="1" customWidth="1"/>
    <col min="30" max="33" width="9" style="5" hidden="1" customWidth="1"/>
    <col min="34" max="16384" width="9" style="5"/>
  </cols>
  <sheetData>
    <row r="1" spans="1:33" ht="21" x14ac:dyDescent="0.1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33" x14ac:dyDescent="0.15">
      <c r="D2" s="22" t="s">
        <v>64</v>
      </c>
      <c r="E2" s="5" t="s">
        <v>136</v>
      </c>
      <c r="AE2" s="44" t="s">
        <v>129</v>
      </c>
      <c r="AF2" s="44"/>
      <c r="AG2" s="44"/>
    </row>
    <row r="3" spans="1:33" x14ac:dyDescent="0.15">
      <c r="AE3" s="44"/>
      <c r="AF3" s="44"/>
      <c r="AG3" s="44"/>
    </row>
    <row r="4" spans="1:33" ht="14.25" thickBot="1" x14ac:dyDescent="0.2">
      <c r="A4" s="43" t="s">
        <v>58</v>
      </c>
      <c r="B4" s="43"/>
      <c r="C4" s="43"/>
      <c r="D4" s="29">
        <v>46125</v>
      </c>
      <c r="E4" s="29">
        <v>46153</v>
      </c>
      <c r="F4" s="29">
        <v>46181</v>
      </c>
      <c r="G4" s="29">
        <v>46216</v>
      </c>
      <c r="H4" s="29"/>
      <c r="I4" s="29"/>
      <c r="J4" s="29"/>
      <c r="K4" s="29"/>
      <c r="L4" s="29"/>
      <c r="M4" s="29"/>
      <c r="N4" s="29"/>
      <c r="O4" s="29"/>
      <c r="P4" s="23" t="s">
        <v>92</v>
      </c>
      <c r="Q4" s="24" t="s">
        <v>93</v>
      </c>
      <c r="R4" s="24" t="s">
        <v>94</v>
      </c>
      <c r="S4" s="32">
        <v>0.1</v>
      </c>
      <c r="T4" s="32">
        <v>0.2</v>
      </c>
      <c r="U4" s="32">
        <v>0.5</v>
      </c>
      <c r="V4" s="32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23" t="s">
        <v>92</v>
      </c>
      <c r="AF4" s="24" t="s">
        <v>93</v>
      </c>
      <c r="AG4" s="24" t="s">
        <v>94</v>
      </c>
    </row>
    <row r="5" spans="1:33" ht="14.25" thickTop="1" x14ac:dyDescent="0.15">
      <c r="A5" s="6" t="s">
        <v>50</v>
      </c>
      <c r="B5" s="6" t="s">
        <v>51</v>
      </c>
      <c r="C5" s="6" t="s">
        <v>52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AE5" s="26"/>
      <c r="AF5" s="25"/>
      <c r="AG5" s="25"/>
    </row>
    <row r="6" spans="1:33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/>
      <c r="I6" s="8"/>
      <c r="J6" s="8"/>
      <c r="K6" s="8"/>
      <c r="L6" s="8"/>
      <c r="M6" s="8"/>
      <c r="N6" s="8"/>
      <c r="O6" s="34"/>
      <c r="P6" s="35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4</v>
      </c>
      <c r="AC6" s="5">
        <f>SUM(D6:O6)</f>
        <v>0</v>
      </c>
      <c r="AD6" s="5">
        <f>AC6/Z6</f>
        <v>0</v>
      </c>
      <c r="AE6" s="35">
        <f>MAX(D6:O6)</f>
        <v>0</v>
      </c>
      <c r="AF6" s="8">
        <f>MIN(D6:O6)</f>
        <v>0</v>
      </c>
      <c r="AG6" s="8">
        <f>IF(Z6=AB6,Y6,AD6)</f>
        <v>0</v>
      </c>
    </row>
    <row r="7" spans="1:33" x14ac:dyDescent="0.15">
      <c r="A7" s="9">
        <v>2</v>
      </c>
      <c r="B7" s="1" t="s">
        <v>1</v>
      </c>
      <c r="C7" s="9" t="s">
        <v>53</v>
      </c>
      <c r="D7" s="10" t="s">
        <v>140</v>
      </c>
      <c r="E7" s="10" t="s">
        <v>140</v>
      </c>
      <c r="F7" s="10" t="s">
        <v>140</v>
      </c>
      <c r="G7" s="10" t="s">
        <v>140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28"/>
      <c r="Q7" s="10"/>
      <c r="R7" s="10"/>
      <c r="U7" s="5" t="s">
        <v>96</v>
      </c>
      <c r="V7" s="5" t="s">
        <v>97</v>
      </c>
      <c r="X7" s="5" t="s">
        <v>100</v>
      </c>
      <c r="AE7" s="28"/>
      <c r="AF7" s="8"/>
      <c r="AG7" s="10"/>
    </row>
    <row r="8" spans="1:33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28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2" si="3">SUM(D8:O8)</f>
        <v>0</v>
      </c>
      <c r="AD8" s="5">
        <f>AC8/Z8</f>
        <v>0</v>
      </c>
      <c r="AE8" s="28" t="str">
        <f>IF(COUNT(D8:O8)&gt;=1,MAX(D8:O8),"&lt;0.0003")</f>
        <v>&lt;0.0003</v>
      </c>
      <c r="AF8" s="8">
        <f>IF(COUNTIF(D8:O8,"~&lt;*")&gt;=1,"&lt;0.0003",MIN(D8:O8))</f>
        <v>0</v>
      </c>
      <c r="AG8" s="40" t="str">
        <f>IF(AD8&lt;=Y8,"&lt;0.0003",AD8)</f>
        <v>&lt;0.0003</v>
      </c>
    </row>
    <row r="9" spans="1:33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28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4">12-AA9</f>
        <v>12</v>
      </c>
      <c r="AA9" s="5">
        <f t="shared" ref="AA9:AA57" si="5">COUNTIF(D9:O9,"-")</f>
        <v>0</v>
      </c>
      <c r="AB9" s="5">
        <f t="shared" ref="AB9:AB57" si="6">Z9-COUNT(D9:O9)</f>
        <v>12</v>
      </c>
      <c r="AC9" s="5">
        <f t="shared" si="3"/>
        <v>0</v>
      </c>
      <c r="AD9" s="5">
        <f t="shared" ref="AD9:AD52" si="7">AC9/Z9</f>
        <v>0</v>
      </c>
      <c r="AE9" s="28" t="str">
        <f>IF(COUNT(D9:O9)&gt;=1,MAX(D9:O9),"&lt;0.00005")</f>
        <v>&lt;0.00005</v>
      </c>
      <c r="AF9" s="8">
        <f>IF(COUNTIF(D9:O9,"~&lt;*")&gt;=1,"&lt;0.00005",MIN(D9:O9))</f>
        <v>0</v>
      </c>
      <c r="AG9" s="40" t="str">
        <f>IF(AD9&lt;=Y9,"&lt;0.00005",AD9)</f>
        <v>&lt;0.00005</v>
      </c>
    </row>
    <row r="10" spans="1:33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28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4"/>
        <v>12</v>
      </c>
      <c r="AA10" s="5">
        <f t="shared" si="5"/>
        <v>0</v>
      </c>
      <c r="AB10" s="5">
        <f t="shared" si="6"/>
        <v>12</v>
      </c>
      <c r="AC10" s="5">
        <f t="shared" si="3"/>
        <v>0</v>
      </c>
      <c r="AD10" s="5">
        <f t="shared" si="7"/>
        <v>0</v>
      </c>
      <c r="AE10" s="28" t="str">
        <f>IF(COUNT(D10:O10)&gt;=1,MAX(D10:O10),"&lt;0.001")</f>
        <v>&lt;0.001</v>
      </c>
      <c r="AF10" s="8">
        <f>IF(COUNTIF(D10:O10,"~&lt;*")&gt;=1,"&lt;0.001",MIN(D10:O10))</f>
        <v>0</v>
      </c>
      <c r="AG10" s="40" t="str">
        <f>IF(AD10&lt;=Y10,"&lt;0.001",AD10)</f>
        <v>&lt;0.001</v>
      </c>
    </row>
    <row r="11" spans="1:33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8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4"/>
        <v>12</v>
      </c>
      <c r="AA11" s="5">
        <f t="shared" si="5"/>
        <v>0</v>
      </c>
      <c r="AB11" s="5">
        <f t="shared" si="6"/>
        <v>12</v>
      </c>
      <c r="AC11" s="5">
        <f t="shared" si="3"/>
        <v>0</v>
      </c>
      <c r="AD11" s="5">
        <f t="shared" si="7"/>
        <v>0</v>
      </c>
      <c r="AE11" s="28" t="str">
        <f>IF(COUNT(D11:O11)&gt;=1,MAX(D11:O11),"&lt;0.001")</f>
        <v>&lt;0.001</v>
      </c>
      <c r="AF11" s="8">
        <f>IF(COUNTIF(D11:O11,"~&lt;*")&gt;=1,"&lt;0.001",MIN(D11:O11))</f>
        <v>0</v>
      </c>
      <c r="AG11" s="40" t="str">
        <f>IF(AD11&lt;=Y11,"&lt;0.001",AD11)</f>
        <v>&lt;0.001</v>
      </c>
    </row>
    <row r="12" spans="1:33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28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4"/>
        <v>12</v>
      </c>
      <c r="AA12" s="5">
        <f t="shared" si="5"/>
        <v>0</v>
      </c>
      <c r="AB12" s="5">
        <f t="shared" si="6"/>
        <v>12</v>
      </c>
      <c r="AC12" s="5">
        <f t="shared" si="3"/>
        <v>0</v>
      </c>
      <c r="AD12" s="5">
        <f t="shared" si="7"/>
        <v>0</v>
      </c>
      <c r="AE12" s="28" t="str">
        <f>IF(COUNT(D12:O12)&gt;=1,MAX(D12:O12),"&lt;0.001")</f>
        <v>&lt;0.001</v>
      </c>
      <c r="AF12" s="8">
        <f>IF(COUNTIF(D12:O12,"~&lt;*")&gt;=1,"&lt;0.001",MIN(D12:O12))</f>
        <v>0</v>
      </c>
      <c r="AG12" s="40" t="str">
        <f>IF(AD12&lt;=Y12,"&lt;0.001",AD12)</f>
        <v>&lt;0.001</v>
      </c>
    </row>
    <row r="13" spans="1:33" x14ac:dyDescent="0.15">
      <c r="A13" s="9">
        <v>8</v>
      </c>
      <c r="B13" s="1" t="s">
        <v>7</v>
      </c>
      <c r="C13" s="9" t="s">
        <v>91</v>
      </c>
      <c r="D13" s="8"/>
      <c r="E13" s="10" t="s">
        <v>146</v>
      </c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28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4"/>
        <v>12</v>
      </c>
      <c r="AA13" s="5">
        <f t="shared" si="5"/>
        <v>0</v>
      </c>
      <c r="AB13" s="5">
        <f t="shared" si="6"/>
        <v>12</v>
      </c>
      <c r="AC13" s="5">
        <f t="shared" si="3"/>
        <v>0</v>
      </c>
      <c r="AD13" s="5">
        <f t="shared" si="7"/>
        <v>0</v>
      </c>
      <c r="AE13" s="28" t="str">
        <f>IF(COUNT(D13:O13)&gt;=1,MAX(D13:O13),"&lt;0.002")</f>
        <v>&lt;0.002</v>
      </c>
      <c r="AF13" s="8" t="str">
        <f>IF(COUNTIF(D13:O13,"~&lt;*")&gt;=1,"&lt;0.002",MIN(D13:O13))</f>
        <v>&lt;0.002</v>
      </c>
      <c r="AG13" s="40" t="str">
        <f>IF(AD13&lt;=Y13,"&lt;0.002",AD13)</f>
        <v>&lt;0.002</v>
      </c>
    </row>
    <row r="14" spans="1:33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28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4"/>
        <v>12</v>
      </c>
      <c r="AA14" s="5">
        <f t="shared" si="5"/>
        <v>0</v>
      </c>
      <c r="AB14" s="5">
        <f t="shared" si="6"/>
        <v>12</v>
      </c>
      <c r="AC14" s="5">
        <f t="shared" si="3"/>
        <v>0</v>
      </c>
      <c r="AD14" s="5">
        <f t="shared" si="7"/>
        <v>0</v>
      </c>
      <c r="AE14" s="28" t="str">
        <f>IF(COUNT(D14:O14)&gt;=1,MAX(D14:O14),"&lt;0.004")</f>
        <v>&lt;0.004</v>
      </c>
      <c r="AF14" s="8">
        <f>IF(COUNTIF(D14:O14,"~&lt;*")&gt;=1,"&lt;0.004",MIN(D14:O14))</f>
        <v>0</v>
      </c>
      <c r="AG14" s="40" t="str">
        <f>IF(AD14&lt;=Y14,"&lt;0.004",AD14)</f>
        <v>&lt;0.004</v>
      </c>
    </row>
    <row r="15" spans="1:33" x14ac:dyDescent="0.15">
      <c r="A15" s="9">
        <v>10</v>
      </c>
      <c r="B15" s="1" t="s">
        <v>9</v>
      </c>
      <c r="C15" s="9" t="s">
        <v>68</v>
      </c>
      <c r="D15" s="8"/>
      <c r="E15" s="10" t="s">
        <v>147</v>
      </c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8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4"/>
        <v>12</v>
      </c>
      <c r="AA15" s="5">
        <f t="shared" si="5"/>
        <v>0</v>
      </c>
      <c r="AB15" s="5">
        <f t="shared" si="6"/>
        <v>12</v>
      </c>
      <c r="AC15" s="5">
        <f t="shared" si="3"/>
        <v>0</v>
      </c>
      <c r="AD15" s="5">
        <f t="shared" si="7"/>
        <v>0</v>
      </c>
      <c r="AE15" s="28" t="str">
        <f>IF(COUNT(D15:O15)&gt;=1,MAX(D15:O15),"&lt;0.001")</f>
        <v>&lt;0.001</v>
      </c>
      <c r="AF15" s="8" t="str">
        <f>IF(COUNTIF(D15:O15,"~&lt;*")&gt;=1,"&lt;0.001",MIN(D15:O15))</f>
        <v>&lt;0.001</v>
      </c>
      <c r="AG15" s="40" t="str">
        <f>IF(AD15&lt;=Y15,"&lt;0.001",AD15)</f>
        <v>&lt;0.001</v>
      </c>
    </row>
    <row r="16" spans="1:33" x14ac:dyDescent="0.15">
      <c r="A16" s="9">
        <v>11</v>
      </c>
      <c r="B16" s="1" t="s">
        <v>10</v>
      </c>
      <c r="C16" s="9" t="s">
        <v>71</v>
      </c>
      <c r="D16" s="8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28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4"/>
        <v>12</v>
      </c>
      <c r="AA16" s="5">
        <f t="shared" si="5"/>
        <v>0</v>
      </c>
      <c r="AB16" s="5">
        <f t="shared" si="6"/>
        <v>12</v>
      </c>
      <c r="AC16" s="5">
        <f t="shared" si="3"/>
        <v>0</v>
      </c>
      <c r="AD16" s="5">
        <f t="shared" si="7"/>
        <v>0</v>
      </c>
      <c r="AE16" s="28" t="str">
        <f>IF(COUNT(D16:O16)&gt;=1,MAX(D16:O16),"&lt;0.05")</f>
        <v>&lt;0.05</v>
      </c>
      <c r="AF16" s="8">
        <f>IF(COUNTIF(D16:O16,"~&lt;*")&gt;=1,"&lt;0.05",MIN(D16:O16))</f>
        <v>0</v>
      </c>
      <c r="AG16" s="40" t="str">
        <f>IF(AD16&lt;=Y16,"&lt;0.05",AD16)</f>
        <v>&lt;0.05</v>
      </c>
    </row>
    <row r="17" spans="1:33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28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4"/>
        <v>12</v>
      </c>
      <c r="AA17" s="5">
        <f t="shared" si="5"/>
        <v>0</v>
      </c>
      <c r="AB17" s="5">
        <f t="shared" si="6"/>
        <v>12</v>
      </c>
      <c r="AC17" s="5">
        <f t="shared" si="3"/>
        <v>0</v>
      </c>
      <c r="AD17" s="5">
        <f t="shared" si="7"/>
        <v>0</v>
      </c>
      <c r="AE17" s="28" t="str">
        <f>IF(COUNT(D17:O17)&gt;=1,MAX(D17:O17),"&lt;0.08")</f>
        <v>&lt;0.08</v>
      </c>
      <c r="AF17" s="8">
        <f>IF(COUNTIF(D17:O17,"~&lt;*")&gt;=1,"&lt;0.08",MIN(D17:O17))</f>
        <v>0</v>
      </c>
      <c r="AG17" s="40" t="str">
        <f>IF(AD17&lt;=Y17,"&lt;0.08",AD17)</f>
        <v>&lt;0.08</v>
      </c>
    </row>
    <row r="18" spans="1:33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28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3">
        <v>1</v>
      </c>
      <c r="X18" s="5" t="s">
        <v>108</v>
      </c>
      <c r="Y18" s="5">
        <v>0.1</v>
      </c>
      <c r="Z18" s="5">
        <f t="shared" si="4"/>
        <v>12</v>
      </c>
      <c r="AA18" s="5">
        <f t="shared" si="5"/>
        <v>0</v>
      </c>
      <c r="AB18" s="5">
        <f t="shared" si="6"/>
        <v>12</v>
      </c>
      <c r="AC18" s="5">
        <f t="shared" si="3"/>
        <v>0</v>
      </c>
      <c r="AD18" s="5">
        <f t="shared" si="7"/>
        <v>0</v>
      </c>
      <c r="AE18" s="28" t="str">
        <f>IF(COUNT(D18:O18)&gt;=1,MAX(D18:O18),"&lt;0.1")</f>
        <v>&lt;0.1</v>
      </c>
      <c r="AF18" s="8">
        <f>IF(COUNTIF(D18:O18,"~&lt;*")&gt;=1,"&lt;0.1",MIN(D18:O18))</f>
        <v>0</v>
      </c>
      <c r="AG18" s="40" t="str">
        <f>IF(AD18&lt;=Y18,"&lt;0.1",AD18)</f>
        <v>&lt;0.1</v>
      </c>
    </row>
    <row r="19" spans="1:33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8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4"/>
        <v>12</v>
      </c>
      <c r="AA19" s="5">
        <f t="shared" si="5"/>
        <v>0</v>
      </c>
      <c r="AB19" s="5">
        <f t="shared" si="6"/>
        <v>12</v>
      </c>
      <c r="AC19" s="5">
        <f t="shared" si="3"/>
        <v>0</v>
      </c>
      <c r="AD19" s="5">
        <f t="shared" si="7"/>
        <v>0</v>
      </c>
      <c r="AE19" s="28" t="str">
        <f>IF(COUNT(D19:O19)&gt;=1,MAX(D19:O19),"&lt;0.0002")</f>
        <v>&lt;0.0002</v>
      </c>
      <c r="AF19" s="8">
        <f>IF(COUNTIF(D19:O19,"~&lt;*")&gt;=1,"&lt;0.0002",MIN(D19:O19))</f>
        <v>0</v>
      </c>
      <c r="AG19" s="40" t="str">
        <f>IF(AD19&lt;=Y19,"&lt;0.0002",AD19)</f>
        <v>&lt;0.0002</v>
      </c>
    </row>
    <row r="20" spans="1:33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28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4"/>
        <v>12</v>
      </c>
      <c r="AA20" s="5">
        <f t="shared" si="5"/>
        <v>0</v>
      </c>
      <c r="AB20" s="5">
        <f t="shared" si="6"/>
        <v>12</v>
      </c>
      <c r="AC20" s="5">
        <f t="shared" si="3"/>
        <v>0</v>
      </c>
      <c r="AD20" s="5">
        <f t="shared" si="7"/>
        <v>0</v>
      </c>
      <c r="AE20" s="28" t="str">
        <f>IF(COUNT(D20:O20)&gt;=1,MAX(D20:O20),"&lt;0.005")</f>
        <v>&lt;0.005</v>
      </c>
      <c r="AF20" s="8">
        <f>IF(COUNTIF(D20:O20,"~&lt;*")&gt;=1,"&lt;0.005",MIN(D20:O20))</f>
        <v>0</v>
      </c>
      <c r="AG20" s="40" t="str">
        <f>IF(AD20&lt;=Y20,"&lt;0.005",AD20)</f>
        <v>&lt;0.005</v>
      </c>
    </row>
    <row r="21" spans="1:33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28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4"/>
        <v>12</v>
      </c>
      <c r="AA21" s="5">
        <f t="shared" si="5"/>
        <v>0</v>
      </c>
      <c r="AB21" s="5">
        <f t="shared" si="6"/>
        <v>12</v>
      </c>
      <c r="AC21" s="5">
        <f t="shared" si="3"/>
        <v>0</v>
      </c>
      <c r="AD21" s="5">
        <f t="shared" si="7"/>
        <v>0</v>
      </c>
      <c r="AE21" s="28" t="str">
        <f>IF(COUNT(D21:O21)&gt;=1,MAX(D21:O21),"&lt;0.001")</f>
        <v>&lt;0.001</v>
      </c>
      <c r="AF21" s="8">
        <f>IF(COUNTIF(D21:O21,"~&lt;*")&gt;=1,"&lt;0.001",MIN(D21:O21))</f>
        <v>0</v>
      </c>
      <c r="AG21" s="40" t="str">
        <f>IF(AD21&lt;=Y21,"&lt;0.001",AD21)</f>
        <v>&lt;0.001</v>
      </c>
    </row>
    <row r="22" spans="1:33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28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4"/>
        <v>12</v>
      </c>
      <c r="AA22" s="5">
        <f t="shared" si="5"/>
        <v>0</v>
      </c>
      <c r="AB22" s="5">
        <f t="shared" si="6"/>
        <v>12</v>
      </c>
      <c r="AC22" s="5">
        <f t="shared" si="3"/>
        <v>0</v>
      </c>
      <c r="AD22" s="5">
        <f t="shared" si="7"/>
        <v>0</v>
      </c>
      <c r="AE22" s="28" t="str">
        <f>IF(COUNT(D22:O22)&gt;=1,MAX(D22:O22),"&lt;0.001")</f>
        <v>&lt;0.001</v>
      </c>
      <c r="AF22" s="8">
        <f>IF(COUNTIF(D22:O22,"~&lt;*")&gt;=1,"&lt;0.001",MIN(D22:O22))</f>
        <v>0</v>
      </c>
      <c r="AG22" s="40" t="str">
        <f>IF(AD22&lt;=Y22,"&lt;0.001",AD22)</f>
        <v>&lt;0.001</v>
      </c>
    </row>
    <row r="23" spans="1:33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8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4"/>
        <v>12</v>
      </c>
      <c r="AA23" s="5">
        <f t="shared" si="5"/>
        <v>0</v>
      </c>
      <c r="AB23" s="5">
        <f t="shared" si="6"/>
        <v>12</v>
      </c>
      <c r="AC23" s="5">
        <f t="shared" si="3"/>
        <v>0</v>
      </c>
      <c r="AD23" s="5">
        <f t="shared" si="7"/>
        <v>0</v>
      </c>
      <c r="AE23" s="28" t="str">
        <f>IF(COUNT(D23:O23)&gt;=1,MAX(D23:O23),"&lt;0.001")</f>
        <v>&lt;0.001</v>
      </c>
      <c r="AF23" s="8">
        <f>IF(COUNTIF(D23:O23,"~&lt;*")&gt;=1,"&lt;0.001",MIN(D23:O23))</f>
        <v>0</v>
      </c>
      <c r="AG23" s="40" t="str">
        <f>IF(AD23&lt;=Y23,"&lt;0.001",AD23)</f>
        <v>&lt;0.001</v>
      </c>
    </row>
    <row r="24" spans="1:33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28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4"/>
        <v>12</v>
      </c>
      <c r="AA24" s="5">
        <f t="shared" si="5"/>
        <v>0</v>
      </c>
      <c r="AB24" s="5">
        <f t="shared" si="6"/>
        <v>12</v>
      </c>
      <c r="AC24" s="5">
        <f t="shared" si="3"/>
        <v>0</v>
      </c>
      <c r="AD24" s="5">
        <f t="shared" si="7"/>
        <v>0</v>
      </c>
      <c r="AE24" s="28" t="str">
        <f>IF(COUNT(D24:O24)&gt;=1,MAX(D24:O24),"&lt;0.001")</f>
        <v>&lt;0.001</v>
      </c>
      <c r="AF24" s="8">
        <f>IF(COUNTIF(D24:O24,"~&lt;*")&gt;=1,"&lt;0.001",MIN(D24:O24))</f>
        <v>0</v>
      </c>
      <c r="AG24" s="40" t="str">
        <f>IF(AD24&lt;=Y24,"&lt;0.001",AD24)</f>
        <v>&lt;0.001</v>
      </c>
    </row>
    <row r="25" spans="1:33" x14ac:dyDescent="0.15">
      <c r="A25" s="9">
        <v>20</v>
      </c>
      <c r="B25" s="1" t="s">
        <v>130</v>
      </c>
      <c r="C25" s="9" t="s">
        <v>131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28"/>
      <c r="Q25" s="10"/>
      <c r="R25" s="10"/>
      <c r="S25" s="41">
        <f t="shared" si="0"/>
        <v>5.0000000000000004E-6</v>
      </c>
      <c r="T25" s="5">
        <f t="shared" si="1"/>
        <v>1.0000000000000001E-5</v>
      </c>
      <c r="U25" s="5">
        <f t="shared" si="2"/>
        <v>2.5000000000000001E-5</v>
      </c>
      <c r="V25" s="5">
        <v>5.0000000000000002E-5</v>
      </c>
      <c r="X25" s="5" t="s">
        <v>132</v>
      </c>
      <c r="Y25" s="5">
        <v>5.0000000000000004E-6</v>
      </c>
      <c r="Z25" s="5">
        <f t="shared" si="4"/>
        <v>12</v>
      </c>
      <c r="AA25" s="5">
        <f t="shared" si="5"/>
        <v>0</v>
      </c>
      <c r="AB25" s="5">
        <f t="shared" si="6"/>
        <v>12</v>
      </c>
      <c r="AC25" s="5">
        <f t="shared" si="3"/>
        <v>0</v>
      </c>
      <c r="AD25" s="5">
        <f t="shared" si="7"/>
        <v>0</v>
      </c>
      <c r="AE25" s="28" t="str">
        <f>IF(COUNT(D25:O25)&gt;=1,MAX(D25:O25),"&lt;0.000005")</f>
        <v>&lt;0.000005</v>
      </c>
      <c r="AF25" s="8">
        <f>IF(COUNTIF(D25:O25,"~&lt;*")&gt;=1,"&lt;0.000005",MIN(D25:O25))</f>
        <v>0</v>
      </c>
      <c r="AG25" s="40" t="str">
        <f>IF(AD25&lt;=Y25,"&lt;0.000005",AD25)</f>
        <v>&lt;0.000005</v>
      </c>
    </row>
    <row r="26" spans="1:33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28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4"/>
        <v>12</v>
      </c>
      <c r="AA26" s="5">
        <f t="shared" si="5"/>
        <v>0</v>
      </c>
      <c r="AB26" s="5">
        <f t="shared" si="6"/>
        <v>12</v>
      </c>
      <c r="AC26" s="5">
        <f t="shared" si="3"/>
        <v>0</v>
      </c>
      <c r="AD26" s="5">
        <f t="shared" si="7"/>
        <v>0</v>
      </c>
      <c r="AE26" s="28" t="str">
        <f>IF(COUNT(D26:O26)&gt;=1,MAX(D26:O26),"&lt;0.001")</f>
        <v>&lt;0.001</v>
      </c>
      <c r="AF26" s="8">
        <f>IF(COUNTIF(D26:O26,"~&lt;*")&gt;=1,"&lt;0.001",MIN(D26:O26))</f>
        <v>0</v>
      </c>
      <c r="AG26" s="40" t="str">
        <f>IF(AD26&lt;=Y26,"&lt;0.001",AD26)</f>
        <v>&lt;0.001</v>
      </c>
    </row>
    <row r="27" spans="1:33" x14ac:dyDescent="0.15">
      <c r="A27" s="9">
        <v>22</v>
      </c>
      <c r="B27" s="1" t="s">
        <v>19</v>
      </c>
      <c r="C27" s="9" t="s">
        <v>76</v>
      </c>
      <c r="D27" s="8"/>
      <c r="E27" s="10" t="s">
        <v>148</v>
      </c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8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4"/>
        <v>12</v>
      </c>
      <c r="AA27" s="5">
        <f t="shared" si="5"/>
        <v>0</v>
      </c>
      <c r="AB27" s="5">
        <f t="shared" si="6"/>
        <v>12</v>
      </c>
      <c r="AC27" s="5">
        <f t="shared" si="3"/>
        <v>0</v>
      </c>
      <c r="AD27" s="5">
        <f t="shared" si="7"/>
        <v>0</v>
      </c>
      <c r="AE27" s="28" t="str">
        <f>IF(COUNT(D27:O27)&gt;=1,MAX(D27:O27),"&lt;0.06")</f>
        <v>&lt;0.06</v>
      </c>
      <c r="AF27" s="8" t="str">
        <f>IF(COUNTIF(D27:O27,"~&lt;*")&gt;=1,"&lt;0.06",MIN(D27:O27))</f>
        <v>&lt;0.06</v>
      </c>
      <c r="AG27" s="40" t="str">
        <f>IF(AD27&lt;=Y27,"&lt;0.06",AD27)</f>
        <v>&lt;0.06</v>
      </c>
    </row>
    <row r="28" spans="1:33" x14ac:dyDescent="0.15">
      <c r="A28" s="9">
        <v>23</v>
      </c>
      <c r="B28" s="1" t="s">
        <v>20</v>
      </c>
      <c r="C28" s="9" t="s">
        <v>75</v>
      </c>
      <c r="D28" s="8"/>
      <c r="E28" s="10" t="s">
        <v>146</v>
      </c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28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4"/>
        <v>12</v>
      </c>
      <c r="AA28" s="5">
        <f t="shared" si="5"/>
        <v>0</v>
      </c>
      <c r="AB28" s="5">
        <f t="shared" si="6"/>
        <v>12</v>
      </c>
      <c r="AC28" s="5">
        <f t="shared" si="3"/>
        <v>0</v>
      </c>
      <c r="AD28" s="5">
        <f t="shared" si="7"/>
        <v>0</v>
      </c>
      <c r="AE28" s="28" t="str">
        <f>IF(COUNT(D28:O28)&gt;=1,MAX(D28:O28),"&lt;0.002")</f>
        <v>&lt;0.002</v>
      </c>
      <c r="AF28" s="8" t="str">
        <f>IF(COUNTIF(D28:O28,"~&lt;*")&gt;=1,"&lt;0.002",MIN(D28:O28))</f>
        <v>&lt;0.002</v>
      </c>
      <c r="AG28" s="40" t="str">
        <f>IF(AD28&lt;=Y28,"&lt;0.002",AD28)</f>
        <v>&lt;0.002</v>
      </c>
    </row>
    <row r="29" spans="1:33" x14ac:dyDescent="0.15">
      <c r="A29" s="9">
        <v>24</v>
      </c>
      <c r="B29" s="1" t="s">
        <v>21</v>
      </c>
      <c r="C29" s="9" t="s">
        <v>77</v>
      </c>
      <c r="D29" s="8"/>
      <c r="E29" s="10">
        <v>8.9999999999999993E-3</v>
      </c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28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4"/>
        <v>12</v>
      </c>
      <c r="AA29" s="5">
        <f t="shared" si="5"/>
        <v>0</v>
      </c>
      <c r="AB29" s="5">
        <f t="shared" si="6"/>
        <v>11</v>
      </c>
      <c r="AC29" s="5">
        <f t="shared" si="3"/>
        <v>8.9999999999999993E-3</v>
      </c>
      <c r="AD29" s="5">
        <f t="shared" si="7"/>
        <v>7.4999999999999991E-4</v>
      </c>
      <c r="AE29" s="28">
        <f>IF(COUNT(D29:O29)&gt;=1,MAX(D29:O29),"&lt;0.001")</f>
        <v>8.9999999999999993E-3</v>
      </c>
      <c r="AF29" s="8">
        <f>IF(COUNTIF(D29:O29,"~&lt;*")&gt;=1,"&lt;0.001",MIN(D29:O29))</f>
        <v>8.9999999999999993E-3</v>
      </c>
      <c r="AG29" s="40" t="str">
        <f>IF(AD29&lt;=Y29,"&lt;0.001",AD29)</f>
        <v>&lt;0.001</v>
      </c>
    </row>
    <row r="30" spans="1:33" x14ac:dyDescent="0.15">
      <c r="A30" s="9">
        <v>25</v>
      </c>
      <c r="B30" s="1" t="s">
        <v>22</v>
      </c>
      <c r="C30" s="9" t="s">
        <v>78</v>
      </c>
      <c r="D30" s="8"/>
      <c r="E30" s="10" t="s">
        <v>149</v>
      </c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28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4"/>
        <v>12</v>
      </c>
      <c r="AA30" s="5">
        <f t="shared" si="5"/>
        <v>0</v>
      </c>
      <c r="AB30" s="5">
        <f t="shared" si="6"/>
        <v>12</v>
      </c>
      <c r="AC30" s="5">
        <f t="shared" si="3"/>
        <v>0</v>
      </c>
      <c r="AD30" s="5">
        <f t="shared" si="7"/>
        <v>0</v>
      </c>
      <c r="AE30" s="28" t="str">
        <f>IF(COUNT(D30:O30)&gt;=1,MAX(D30:O30),"&lt;0.003")</f>
        <v>&lt;0.003</v>
      </c>
      <c r="AF30" s="8" t="str">
        <f>IF(COUNTIF(D30:O30,"~&lt;*")&gt;=1,"&lt;0.003",MIN(D30:O30))</f>
        <v>&lt;0.003</v>
      </c>
      <c r="AG30" s="40" t="str">
        <f>IF(AD30&lt;=Y30,"&lt;0.003",AD30)</f>
        <v>&lt;0.003</v>
      </c>
    </row>
    <row r="31" spans="1:33" x14ac:dyDescent="0.15">
      <c r="A31" s="9">
        <v>26</v>
      </c>
      <c r="B31" s="1" t="s">
        <v>23</v>
      </c>
      <c r="C31" s="9" t="s">
        <v>79</v>
      </c>
      <c r="D31" s="8"/>
      <c r="E31" s="10" t="s">
        <v>147</v>
      </c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28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4"/>
        <v>12</v>
      </c>
      <c r="AA31" s="5">
        <f t="shared" si="5"/>
        <v>0</v>
      </c>
      <c r="AB31" s="5">
        <f t="shared" si="6"/>
        <v>12</v>
      </c>
      <c r="AC31" s="5">
        <f t="shared" si="3"/>
        <v>0</v>
      </c>
      <c r="AD31" s="5">
        <f t="shared" si="7"/>
        <v>0</v>
      </c>
      <c r="AE31" s="28" t="str">
        <f>IF(COUNT(D31:O31)&gt;=1,MAX(D31:O31),"&lt;0.001")</f>
        <v>&lt;0.001</v>
      </c>
      <c r="AF31" s="8" t="str">
        <f>IF(COUNTIF(D31:O31,"~&lt;*")&gt;=1,"&lt;0.001",MIN(D31:O31))</f>
        <v>&lt;0.001</v>
      </c>
      <c r="AG31" s="40" t="str">
        <f>IF(AD31&lt;=Y31,"&lt;0.001",AD31)</f>
        <v>&lt;0.001</v>
      </c>
    </row>
    <row r="32" spans="1:33" x14ac:dyDescent="0.15">
      <c r="A32" s="9">
        <v>27</v>
      </c>
      <c r="B32" s="1" t="s">
        <v>24</v>
      </c>
      <c r="C32" s="9" t="s">
        <v>68</v>
      </c>
      <c r="D32" s="8"/>
      <c r="E32" s="10" t="s">
        <v>147</v>
      </c>
      <c r="F32" s="10"/>
      <c r="G32" s="10"/>
      <c r="H32" s="10"/>
      <c r="I32" s="10"/>
      <c r="J32" s="10"/>
      <c r="K32" s="10"/>
      <c r="L32" s="10"/>
      <c r="M32" s="10"/>
      <c r="N32" s="10"/>
      <c r="O32" s="11"/>
      <c r="P32" s="28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4"/>
        <v>12</v>
      </c>
      <c r="AA32" s="5">
        <f t="shared" si="5"/>
        <v>0</v>
      </c>
      <c r="AB32" s="5">
        <f t="shared" si="6"/>
        <v>12</v>
      </c>
      <c r="AC32" s="5">
        <f t="shared" si="3"/>
        <v>0</v>
      </c>
      <c r="AD32" s="5">
        <f t="shared" si="7"/>
        <v>0</v>
      </c>
      <c r="AE32" s="28" t="str">
        <f>IF(COUNT(D32:O32)&gt;=1,MAX(D32:O32),"&lt;0.001")</f>
        <v>&lt;0.001</v>
      </c>
      <c r="AF32" s="8" t="str">
        <f>IF(COUNTIF(D32:O32,"~&lt;*")&gt;=1,"&lt;0.001",MIN(D32:O32))</f>
        <v>&lt;0.001</v>
      </c>
      <c r="AG32" s="40" t="str">
        <f>IF(AD32&lt;=Y32,"&lt;0.001",AD32)</f>
        <v>&lt;0.001</v>
      </c>
    </row>
    <row r="33" spans="1:33" x14ac:dyDescent="0.15">
      <c r="A33" s="9">
        <v>28</v>
      </c>
      <c r="B33" s="1" t="s">
        <v>25</v>
      </c>
      <c r="C33" s="9" t="s">
        <v>79</v>
      </c>
      <c r="D33" s="8"/>
      <c r="E33" s="10">
        <v>1.0999999999999999E-2</v>
      </c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28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4"/>
        <v>12</v>
      </c>
      <c r="AA33" s="5">
        <f t="shared" si="5"/>
        <v>0</v>
      </c>
      <c r="AB33" s="5">
        <f t="shared" si="6"/>
        <v>11</v>
      </c>
      <c r="AC33" s="5">
        <f t="shared" si="3"/>
        <v>1.0999999999999999E-2</v>
      </c>
      <c r="AD33" s="5">
        <f t="shared" si="7"/>
        <v>9.1666666666666665E-4</v>
      </c>
      <c r="AE33" s="28">
        <f>IF(COUNT(D33:O33)&gt;=1,MAX(D33:O33),"&lt;0.001")</f>
        <v>1.0999999999999999E-2</v>
      </c>
      <c r="AF33" s="8">
        <f>IF(COUNTIF(D33:O33,"~&lt;*")&gt;=1,"&lt;0.001",MIN(D33:O33))</f>
        <v>1.0999999999999999E-2</v>
      </c>
      <c r="AG33" s="40" t="str">
        <f>IF(AD33&lt;=Y33,"&lt;0.001",AD33)</f>
        <v>&lt;0.001</v>
      </c>
    </row>
    <row r="34" spans="1:33" x14ac:dyDescent="0.15">
      <c r="A34" s="9">
        <v>29</v>
      </c>
      <c r="B34" s="1" t="s">
        <v>26</v>
      </c>
      <c r="C34" s="9" t="s">
        <v>78</v>
      </c>
      <c r="D34" s="8"/>
      <c r="E34" s="10">
        <v>7.0000000000000001E-3</v>
      </c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28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4"/>
        <v>12</v>
      </c>
      <c r="AA34" s="5">
        <f t="shared" si="5"/>
        <v>0</v>
      </c>
      <c r="AB34" s="5">
        <f t="shared" si="6"/>
        <v>11</v>
      </c>
      <c r="AC34" s="5">
        <f t="shared" si="3"/>
        <v>7.0000000000000001E-3</v>
      </c>
      <c r="AD34" s="5">
        <f t="shared" si="7"/>
        <v>5.8333333333333338E-4</v>
      </c>
      <c r="AE34" s="28">
        <f>IF(COUNT(D34:O34)&gt;=1,MAX(D34:O34),"&lt;0.003")</f>
        <v>7.0000000000000001E-3</v>
      </c>
      <c r="AF34" s="8">
        <f>IF(COUNTIF(D34:O34,"~&lt;*")&gt;=1,"&lt;0.003",MIN(D34:O34))</f>
        <v>7.0000000000000001E-3</v>
      </c>
      <c r="AG34" s="40" t="str">
        <f>IF(AD34&lt;=Y34,"&lt;0.003",AD34)</f>
        <v>&lt;0.003</v>
      </c>
    </row>
    <row r="35" spans="1:33" x14ac:dyDescent="0.15">
      <c r="A35" s="9">
        <v>30</v>
      </c>
      <c r="B35" s="1" t="s">
        <v>27</v>
      </c>
      <c r="C35" s="9" t="s">
        <v>78</v>
      </c>
      <c r="D35" s="8"/>
      <c r="E35" s="10">
        <v>2E-3</v>
      </c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28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4"/>
        <v>12</v>
      </c>
      <c r="AA35" s="5">
        <f t="shared" si="5"/>
        <v>0</v>
      </c>
      <c r="AB35" s="5">
        <f t="shared" si="6"/>
        <v>11</v>
      </c>
      <c r="AC35" s="5">
        <f t="shared" si="3"/>
        <v>2E-3</v>
      </c>
      <c r="AD35" s="5">
        <f t="shared" si="7"/>
        <v>1.6666666666666666E-4</v>
      </c>
      <c r="AE35" s="28">
        <f>IF(COUNT(D35:O35)&gt;=1,MAX(D35:O35),"&lt;0.001")</f>
        <v>2E-3</v>
      </c>
      <c r="AF35" s="8">
        <f>IF(COUNTIF(D35:O35,"~&lt;*")&gt;=1,"&lt;0.001",MIN(D35:O35))</f>
        <v>2E-3</v>
      </c>
      <c r="AG35" s="40" t="str">
        <f>IF(AD35&lt;=Y35,"&lt;0.001",AD35)</f>
        <v>&lt;0.001</v>
      </c>
    </row>
    <row r="36" spans="1:33" x14ac:dyDescent="0.15">
      <c r="A36" s="9">
        <v>31</v>
      </c>
      <c r="B36" s="1" t="s">
        <v>28</v>
      </c>
      <c r="C36" s="9" t="s">
        <v>80</v>
      </c>
      <c r="D36" s="8"/>
      <c r="E36" s="10" t="s">
        <v>147</v>
      </c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28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4"/>
        <v>12</v>
      </c>
      <c r="AA36" s="5">
        <f t="shared" si="5"/>
        <v>0</v>
      </c>
      <c r="AB36" s="5">
        <f t="shared" si="6"/>
        <v>12</v>
      </c>
      <c r="AC36" s="5">
        <f t="shared" si="3"/>
        <v>0</v>
      </c>
      <c r="AD36" s="5">
        <f t="shared" si="7"/>
        <v>0</v>
      </c>
      <c r="AE36" s="28" t="str">
        <f>IF(COUNT(D36:O36)&gt;=1,MAX(D36:O36),"&lt;0.001")</f>
        <v>&lt;0.001</v>
      </c>
      <c r="AF36" s="8" t="str">
        <f>IF(COUNTIF(D36:O36,"~&lt;*")&gt;=1,"&lt;0.001",MIN(D36:O36))</f>
        <v>&lt;0.001</v>
      </c>
      <c r="AG36" s="40" t="str">
        <f>IF(AD36&lt;=Y36,"&lt;0.001",AD36)</f>
        <v>&lt;0.001</v>
      </c>
    </row>
    <row r="37" spans="1:33" x14ac:dyDescent="0.15">
      <c r="A37" s="9">
        <v>32</v>
      </c>
      <c r="B37" s="1" t="s">
        <v>29</v>
      </c>
      <c r="C37" s="9" t="s">
        <v>81</v>
      </c>
      <c r="D37" s="8"/>
      <c r="E37" s="10" t="s">
        <v>150</v>
      </c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28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4"/>
        <v>12</v>
      </c>
      <c r="AA37" s="5">
        <f t="shared" si="5"/>
        <v>0</v>
      </c>
      <c r="AB37" s="5">
        <f t="shared" si="6"/>
        <v>12</v>
      </c>
      <c r="AC37" s="5">
        <f t="shared" si="3"/>
        <v>0</v>
      </c>
      <c r="AD37" s="5">
        <f t="shared" si="7"/>
        <v>0</v>
      </c>
      <c r="AE37" s="28" t="str">
        <f>IF(COUNT(D37:O37)&gt;=1,MAX(D37:O37),"&lt;0.008")</f>
        <v>&lt;0.008</v>
      </c>
      <c r="AF37" s="8" t="str">
        <f>IF(COUNTIF(D37:O37,"~&lt;*")&gt;=1,"&lt;0.008",MIN(D37:O37))</f>
        <v>&lt;0.008</v>
      </c>
      <c r="AG37" s="40" t="str">
        <f>IF(AD37&lt;=Y37,"&lt;0.008",AD37)</f>
        <v>&lt;0.008</v>
      </c>
    </row>
    <row r="38" spans="1:33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28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3">
        <v>1</v>
      </c>
      <c r="X38" s="5" t="s">
        <v>101</v>
      </c>
      <c r="Y38" s="5">
        <v>1E-3</v>
      </c>
      <c r="Z38" s="5">
        <f t="shared" si="4"/>
        <v>12</v>
      </c>
      <c r="AA38" s="5">
        <f t="shared" si="5"/>
        <v>0</v>
      </c>
      <c r="AB38" s="5">
        <f t="shared" si="6"/>
        <v>12</v>
      </c>
      <c r="AC38" s="5">
        <f t="shared" si="3"/>
        <v>0</v>
      </c>
      <c r="AD38" s="5">
        <f t="shared" si="7"/>
        <v>0</v>
      </c>
      <c r="AE38" s="28" t="str">
        <f>IF(COUNT(D38:O38)&gt;=1,MAX(D38:O38),"&lt;0.001")</f>
        <v>&lt;0.001</v>
      </c>
      <c r="AF38" s="8">
        <f>IF(COUNTIF(D38:O38,"~&lt;*")&gt;=1,"&lt;0.001",MIN(D38:O38))</f>
        <v>0</v>
      </c>
      <c r="AG38" s="40" t="str">
        <f>IF(AD38&lt;=Y38,"&lt;0.001",AD38)</f>
        <v>&lt;0.001</v>
      </c>
    </row>
    <row r="39" spans="1:33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28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4"/>
        <v>12</v>
      </c>
      <c r="AA39" s="5">
        <f t="shared" si="5"/>
        <v>0</v>
      </c>
      <c r="AB39" s="5">
        <f t="shared" si="6"/>
        <v>12</v>
      </c>
      <c r="AC39" s="5">
        <f t="shared" si="3"/>
        <v>0</v>
      </c>
      <c r="AD39" s="5">
        <f t="shared" si="7"/>
        <v>0</v>
      </c>
      <c r="AE39" s="28" t="str">
        <f>IF(COUNT(D39:O39)&gt;=1,MAX(D39:O39),"&lt;0.01")</f>
        <v>&lt;0.01</v>
      </c>
      <c r="AF39" s="8">
        <f>IF(COUNTIF(D39:O39,"~&lt;*")&gt;=1,"&lt;0.01",MIN(D39:O39))</f>
        <v>0</v>
      </c>
      <c r="AG39" s="40" t="str">
        <f>IF(AD39&lt;=Y39,"&lt;0.01",AD39)</f>
        <v>&lt;0.01</v>
      </c>
    </row>
    <row r="40" spans="1:33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28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4"/>
        <v>12</v>
      </c>
      <c r="AA40" s="5">
        <f t="shared" si="5"/>
        <v>0</v>
      </c>
      <c r="AB40" s="5">
        <f t="shared" si="6"/>
        <v>12</v>
      </c>
      <c r="AC40" s="5">
        <f t="shared" si="3"/>
        <v>0</v>
      </c>
      <c r="AD40" s="5">
        <f t="shared" si="7"/>
        <v>0</v>
      </c>
      <c r="AE40" s="28" t="str">
        <f>IF(COUNT(D40:O40)&gt;=1,MAX(D40:O40),"&lt;0.03")</f>
        <v>&lt;0.03</v>
      </c>
      <c r="AF40" s="8">
        <f>IF(COUNTIF(D40:O40,"~&lt;*")&gt;=1,"&lt;0.03",MIN(D40:O40))</f>
        <v>0</v>
      </c>
      <c r="AG40" s="40" t="str">
        <f>IF(AD40&lt;=Y40,"&lt;0.03",AD40)</f>
        <v>&lt;0.03</v>
      </c>
    </row>
    <row r="41" spans="1:33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28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3">
        <v>1</v>
      </c>
      <c r="X41" s="5" t="s">
        <v>114</v>
      </c>
      <c r="Y41" s="5">
        <v>0.01</v>
      </c>
      <c r="Z41" s="5">
        <f t="shared" si="4"/>
        <v>12</v>
      </c>
      <c r="AA41" s="5">
        <f t="shared" si="5"/>
        <v>0</v>
      </c>
      <c r="AB41" s="5">
        <f t="shared" si="6"/>
        <v>12</v>
      </c>
      <c r="AC41" s="5">
        <f t="shared" si="3"/>
        <v>0</v>
      </c>
      <c r="AD41" s="5">
        <f t="shared" si="7"/>
        <v>0</v>
      </c>
      <c r="AE41" s="28" t="str">
        <f>IF(COUNT(D41:O41)&gt;=1,MAX(D41:O41),"&lt;0.01")</f>
        <v>&lt;0.01</v>
      </c>
      <c r="AF41" s="8">
        <f>IF(COUNTIF(D41:O41,"~&lt;*")&gt;=1,"&lt;0.01",MIN(D41:O41))</f>
        <v>0</v>
      </c>
      <c r="AG41" s="40" t="str">
        <f>IF(AD41&lt;=Y41,"&lt;0.01",AD41)</f>
        <v>&lt;0.01</v>
      </c>
    </row>
    <row r="42" spans="1:33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28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4"/>
        <v>12</v>
      </c>
      <c r="AA42" s="5">
        <f t="shared" si="5"/>
        <v>0</v>
      </c>
      <c r="AB42" s="5">
        <f t="shared" si="6"/>
        <v>12</v>
      </c>
      <c r="AC42" s="5">
        <f t="shared" si="3"/>
        <v>0</v>
      </c>
      <c r="AD42" s="5">
        <f t="shared" si="7"/>
        <v>0</v>
      </c>
      <c r="AE42" s="28" t="str">
        <f>IF(COUNT(D42:O42)&gt;=1,MAX(D42:O42),"&lt;0.1")</f>
        <v>&lt;0.1</v>
      </c>
      <c r="AF42" s="8">
        <f>IF(COUNTIF(D42:O42,"~&lt;*")&gt;=1,"&lt;0.1",MIN(D42:O42))</f>
        <v>0</v>
      </c>
      <c r="AG42" s="40" t="str">
        <f>IF(AD42&lt;=Y42,"&lt;0.1",AD42)</f>
        <v>&lt;0.1</v>
      </c>
    </row>
    <row r="43" spans="1:33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28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4"/>
        <v>12</v>
      </c>
      <c r="AA43" s="5">
        <f t="shared" si="5"/>
        <v>0</v>
      </c>
      <c r="AB43" s="5">
        <f t="shared" si="6"/>
        <v>12</v>
      </c>
      <c r="AC43" s="5">
        <f t="shared" si="3"/>
        <v>0</v>
      </c>
      <c r="AD43" s="5">
        <f t="shared" si="7"/>
        <v>0</v>
      </c>
      <c r="AE43" s="28" t="str">
        <f>IF(COUNT(D43:O43)&gt;=1,MAX(D43:O43),"&lt;0.001")</f>
        <v>&lt;0.001</v>
      </c>
      <c r="AF43" s="8">
        <f>IF(COUNTIF(D43:O43,"~&lt;*")&gt;=1,"&lt;0.001",MIN(D43:O43))</f>
        <v>0</v>
      </c>
      <c r="AG43" s="40" t="str">
        <f>IF(AD43&lt;=Y43,"&lt;0.001",AD43)</f>
        <v>&lt;0.001</v>
      </c>
    </row>
    <row r="44" spans="1:33" x14ac:dyDescent="0.15">
      <c r="A44" s="9">
        <v>39</v>
      </c>
      <c r="B44" s="1" t="s">
        <v>36</v>
      </c>
      <c r="C44" s="9" t="s">
        <v>84</v>
      </c>
      <c r="D44" s="39">
        <v>5.5</v>
      </c>
      <c r="E44" s="12">
        <v>5</v>
      </c>
      <c r="F44" s="10">
        <v>5.2</v>
      </c>
      <c r="G44" s="10">
        <v>7.6</v>
      </c>
      <c r="H44" s="10"/>
      <c r="I44" s="10"/>
      <c r="J44" s="10"/>
      <c r="K44" s="10"/>
      <c r="L44" s="10"/>
      <c r="M44" s="11"/>
      <c r="N44" s="11"/>
      <c r="O44" s="11"/>
      <c r="P44" s="28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4"/>
        <v>12</v>
      </c>
      <c r="AA44" s="5">
        <f t="shared" si="5"/>
        <v>0</v>
      </c>
      <c r="AB44" s="5">
        <f t="shared" si="6"/>
        <v>8</v>
      </c>
      <c r="AC44" s="5">
        <f t="shared" si="3"/>
        <v>23.299999999999997</v>
      </c>
      <c r="AD44" s="5">
        <f t="shared" si="7"/>
        <v>1.9416666666666664</v>
      </c>
      <c r="AE44" s="28">
        <f>IF(COUNT(D44:O44)&gt;=1,MAX(D44:O44),"&lt;0.2")</f>
        <v>7.6</v>
      </c>
      <c r="AF44" s="8">
        <f>IF(COUNTIF(D44:O44,"~&lt;*")&gt;=1,"&lt;0.2",MIN(D44:O44))</f>
        <v>5</v>
      </c>
      <c r="AG44" s="40">
        <f>IF(AD44&lt;=Y44,"&lt;0.2",AD44)</f>
        <v>1.9416666666666664</v>
      </c>
    </row>
    <row r="45" spans="1:33" x14ac:dyDescent="0.15">
      <c r="A45" s="9">
        <v>40</v>
      </c>
      <c r="B45" s="1" t="s">
        <v>37</v>
      </c>
      <c r="C45" s="9" t="s">
        <v>85</v>
      </c>
      <c r="D45" s="8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28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4"/>
        <v>12</v>
      </c>
      <c r="AA45" s="5">
        <f t="shared" si="5"/>
        <v>0</v>
      </c>
      <c r="AB45" s="5">
        <f t="shared" si="6"/>
        <v>12</v>
      </c>
      <c r="AC45" s="5">
        <f t="shared" si="3"/>
        <v>0</v>
      </c>
      <c r="AD45" s="5">
        <f t="shared" si="7"/>
        <v>0</v>
      </c>
      <c r="AE45" s="28" t="str">
        <f>IF(COUNT(D45:O45)&gt;=1,MAX(D45:O45),"&lt;1")</f>
        <v>&lt;1</v>
      </c>
      <c r="AF45" s="8">
        <f>IF(COUNTIF(D45:O45,"~&lt;*")&gt;=1,"&lt;1",MIN(D45:O45))</f>
        <v>0</v>
      </c>
      <c r="AG45" s="40" t="str">
        <f>IF(AD45&lt;=Y45,"&lt;1",AD45)</f>
        <v>&lt;1</v>
      </c>
    </row>
    <row r="46" spans="1:33" x14ac:dyDescent="0.15">
      <c r="A46" s="9">
        <v>41</v>
      </c>
      <c r="B46" s="1" t="s">
        <v>38</v>
      </c>
      <c r="C46" s="9" t="s">
        <v>86</v>
      </c>
      <c r="D46" s="8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28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4"/>
        <v>12</v>
      </c>
      <c r="AA46" s="5">
        <f t="shared" si="5"/>
        <v>0</v>
      </c>
      <c r="AB46" s="5">
        <f t="shared" si="6"/>
        <v>12</v>
      </c>
      <c r="AC46" s="5">
        <f t="shared" si="3"/>
        <v>0</v>
      </c>
      <c r="AD46" s="5">
        <f t="shared" si="7"/>
        <v>0</v>
      </c>
      <c r="AE46" s="28" t="str">
        <f>IF(COUNT(D46:O46)&gt;=1,MAX(D46:O46),"&lt;1")</f>
        <v>&lt;1</v>
      </c>
      <c r="AF46" s="8">
        <f>IF(COUNTIF(D46:O46,"~&lt;*")&gt;=1,"&lt;1",MIN(D46:O46))</f>
        <v>0</v>
      </c>
      <c r="AG46" s="40" t="str">
        <f>IF(AD46&lt;=Y46,"&lt;1",AD46)</f>
        <v>&lt;1</v>
      </c>
    </row>
    <row r="47" spans="1:33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8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4"/>
        <v>12</v>
      </c>
      <c r="AA47" s="5">
        <f t="shared" si="5"/>
        <v>0</v>
      </c>
      <c r="AB47" s="5">
        <f t="shared" si="6"/>
        <v>12</v>
      </c>
      <c r="AC47" s="5">
        <f t="shared" si="3"/>
        <v>0</v>
      </c>
      <c r="AD47" s="5">
        <f t="shared" si="7"/>
        <v>0</v>
      </c>
      <c r="AE47" s="28" t="str">
        <f>IF(COUNT(D47:O47)&gt;=1,MAX(D47:O47),"&lt;0.02")</f>
        <v>&lt;0.02</v>
      </c>
      <c r="AF47" s="8">
        <f>IF(COUNTIF(D47:O47,"~&lt;*")&gt;=1,"&lt;0.02",MIN(D47:O47))</f>
        <v>0</v>
      </c>
      <c r="AG47" s="40" t="str">
        <f>IF(AD47&lt;=Y47,"&lt;0.02",AD47)</f>
        <v>&lt;0.02</v>
      </c>
    </row>
    <row r="48" spans="1:33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8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4"/>
        <v>12</v>
      </c>
      <c r="AA48" s="5">
        <f t="shared" si="5"/>
        <v>0</v>
      </c>
      <c r="AB48" s="5">
        <f t="shared" si="6"/>
        <v>12</v>
      </c>
      <c r="AC48" s="5">
        <f t="shared" si="3"/>
        <v>0</v>
      </c>
      <c r="AD48" s="5">
        <f t="shared" si="7"/>
        <v>0</v>
      </c>
      <c r="AE48" s="28" t="str">
        <f>IF(COUNT(D48:O48)&gt;=1,MAX(D48:O48),"&lt;0.000001")</f>
        <v>&lt;0.000001</v>
      </c>
      <c r="AF48" s="8">
        <f>IF(COUNTIF(D48:O48,"~&lt;*")&gt;=1,"&lt;0.000001",MIN(D48:O48))</f>
        <v>0</v>
      </c>
      <c r="AG48" s="40" t="str">
        <f>IF(AD48&lt;=Y48,"&lt;0.000001",AD48)</f>
        <v>&lt;0.000001</v>
      </c>
    </row>
    <row r="49" spans="1:33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8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4"/>
        <v>12</v>
      </c>
      <c r="AA49" s="5">
        <f t="shared" si="5"/>
        <v>0</v>
      </c>
      <c r="AB49" s="5">
        <f t="shared" si="6"/>
        <v>12</v>
      </c>
      <c r="AC49" s="5">
        <f t="shared" si="3"/>
        <v>0</v>
      </c>
      <c r="AD49" s="5">
        <f t="shared" si="7"/>
        <v>0</v>
      </c>
      <c r="AE49" s="28" t="str">
        <f>IF(COUNT(D49:O49)&gt;=1,MAX(D49:O49),"&lt;0.000001")</f>
        <v>&lt;0.000001</v>
      </c>
      <c r="AF49" s="8">
        <f>IF(COUNTIF(D49:O49,"~&lt;*")&gt;=1,"&lt;0.000001",MIN(D49:O49))</f>
        <v>0</v>
      </c>
      <c r="AG49" s="40" t="str">
        <f>IF(AD49&lt;=Y49,"&lt;0.000001",AD49)</f>
        <v>&lt;0.000001</v>
      </c>
    </row>
    <row r="50" spans="1:33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28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4"/>
        <v>12</v>
      </c>
      <c r="AA50" s="5">
        <f t="shared" si="5"/>
        <v>0</v>
      </c>
      <c r="AB50" s="5">
        <f t="shared" si="6"/>
        <v>12</v>
      </c>
      <c r="AC50" s="5">
        <f t="shared" si="3"/>
        <v>0</v>
      </c>
      <c r="AD50" s="5">
        <f t="shared" si="7"/>
        <v>0</v>
      </c>
      <c r="AE50" s="28" t="str">
        <f>IF(COUNT(D50:O50)&gt;=1,MAX(D50:O50),"&lt;0.002")</f>
        <v>&lt;0.002</v>
      </c>
      <c r="AF50" s="8">
        <f>IF(COUNTIF(D50:O50,"~&lt;*")&gt;=1,"&lt;0.002",MIN(D50:O50))</f>
        <v>0</v>
      </c>
      <c r="AG50" s="40" t="str">
        <f>IF(AD50&lt;=Y50,"&lt;0.002",AD50)</f>
        <v>&lt;0.002</v>
      </c>
    </row>
    <row r="51" spans="1:33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28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4"/>
        <v>12</v>
      </c>
      <c r="AA51" s="5">
        <f t="shared" si="5"/>
        <v>0</v>
      </c>
      <c r="AB51" s="5">
        <f t="shared" si="6"/>
        <v>12</v>
      </c>
      <c r="AC51" s="5">
        <f t="shared" si="3"/>
        <v>0</v>
      </c>
      <c r="AD51" s="5">
        <f t="shared" si="7"/>
        <v>0</v>
      </c>
      <c r="AE51" s="28" t="str">
        <f>IF(COUNT(D51:O51)&gt;=1,MAX(D51:O51),"&lt;0.0005")</f>
        <v>&lt;0.0005</v>
      </c>
      <c r="AF51" s="8">
        <f>IF(COUNTIF(D51:O51,"~&lt;*")&gt;=1,"&lt;0.0005",MIN(D51:O51))</f>
        <v>0</v>
      </c>
      <c r="AG51" s="40" t="str">
        <f>IF(AD51&lt;=Y51,"&lt;0.0005",AD51)</f>
        <v>&lt;0.0005</v>
      </c>
    </row>
    <row r="52" spans="1:33" x14ac:dyDescent="0.15">
      <c r="A52" s="9">
        <v>47</v>
      </c>
      <c r="B52" s="1" t="s">
        <v>44</v>
      </c>
      <c r="C52" s="9" t="s">
        <v>89</v>
      </c>
      <c r="D52" s="8">
        <v>0.6</v>
      </c>
      <c r="E52" s="10">
        <v>0.4</v>
      </c>
      <c r="F52" s="10">
        <v>0.5</v>
      </c>
      <c r="G52" s="10">
        <v>0.6</v>
      </c>
      <c r="H52" s="10"/>
      <c r="I52" s="10"/>
      <c r="J52" s="10"/>
      <c r="K52" s="10"/>
      <c r="L52" s="10"/>
      <c r="M52" s="10"/>
      <c r="N52" s="10"/>
      <c r="O52" s="11"/>
      <c r="P52" s="28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33">
        <v>3</v>
      </c>
      <c r="X52" s="5" t="s">
        <v>121</v>
      </c>
      <c r="Y52" s="5">
        <v>0.3</v>
      </c>
      <c r="Z52" s="5">
        <f t="shared" si="4"/>
        <v>12</v>
      </c>
      <c r="AA52" s="5">
        <f t="shared" si="5"/>
        <v>0</v>
      </c>
      <c r="AB52" s="5">
        <f t="shared" si="6"/>
        <v>8</v>
      </c>
      <c r="AC52" s="5">
        <f t="shared" si="3"/>
        <v>2.1</v>
      </c>
      <c r="AD52" s="5">
        <f t="shared" si="7"/>
        <v>0.17500000000000002</v>
      </c>
      <c r="AE52" s="28">
        <f>IF(COUNT(D52:O52)&gt;=1,MAX(D52:O52),"&lt;0.3")</f>
        <v>0.6</v>
      </c>
      <c r="AF52" s="8">
        <f>IF(COUNTIF(D52:O52,"~&lt;*")&gt;=1,"&lt;0.3",MIN(D52:O52))</f>
        <v>0.4</v>
      </c>
      <c r="AG52" s="40" t="str">
        <f>IF(AD52&lt;=Y52,"&lt;0.3",AD52)</f>
        <v>&lt;0.3</v>
      </c>
    </row>
    <row r="53" spans="1:33" x14ac:dyDescent="0.15">
      <c r="A53" s="9">
        <v>48</v>
      </c>
      <c r="B53" s="1" t="s">
        <v>45</v>
      </c>
      <c r="C53" s="9" t="s">
        <v>54</v>
      </c>
      <c r="D53" s="10">
        <v>7.4</v>
      </c>
      <c r="E53" s="10">
        <v>7.3</v>
      </c>
      <c r="F53" s="10">
        <v>7.3</v>
      </c>
      <c r="G53" s="10">
        <v>7.4</v>
      </c>
      <c r="H53" s="10"/>
      <c r="I53" s="10"/>
      <c r="J53" s="10"/>
      <c r="K53" s="10"/>
      <c r="L53" s="10"/>
      <c r="M53" s="10"/>
      <c r="N53" s="11"/>
      <c r="O53" s="11"/>
      <c r="P53" s="28"/>
      <c r="Q53" s="10"/>
      <c r="R53" s="10"/>
      <c r="U53" s="5">
        <v>5.8</v>
      </c>
      <c r="V53" s="5">
        <v>8.6</v>
      </c>
      <c r="AE53" s="31">
        <f>MAX(D53:O53)</f>
        <v>7.4</v>
      </c>
      <c r="AF53" s="39">
        <f>MIN(D53:O53)</f>
        <v>7.3</v>
      </c>
      <c r="AG53" s="40">
        <f>AVERAGE(D53:O53)</f>
        <v>7.35</v>
      </c>
    </row>
    <row r="54" spans="1:33" x14ac:dyDescent="0.15">
      <c r="A54" s="9">
        <v>49</v>
      </c>
      <c r="B54" s="1" t="s">
        <v>46</v>
      </c>
      <c r="C54" s="9" t="s">
        <v>55</v>
      </c>
      <c r="D54" s="10" t="s">
        <v>142</v>
      </c>
      <c r="E54" s="10" t="s">
        <v>142</v>
      </c>
      <c r="F54" s="10" t="s">
        <v>142</v>
      </c>
      <c r="G54" s="10" t="s">
        <v>142</v>
      </c>
      <c r="H54" s="10"/>
      <c r="I54" s="10"/>
      <c r="J54" s="10"/>
      <c r="K54" s="10"/>
      <c r="L54" s="10"/>
      <c r="M54" s="10"/>
      <c r="N54" s="10"/>
      <c r="O54" s="11"/>
      <c r="P54" s="28"/>
      <c r="Q54" s="10"/>
      <c r="R54" s="10"/>
      <c r="V54" s="5" t="s">
        <v>95</v>
      </c>
      <c r="AE54" s="28"/>
      <c r="AF54" s="8"/>
      <c r="AG54" s="40"/>
    </row>
    <row r="55" spans="1:33" x14ac:dyDescent="0.15">
      <c r="A55" s="9">
        <v>50</v>
      </c>
      <c r="B55" s="1" t="s">
        <v>47</v>
      </c>
      <c r="C55" s="9" t="s">
        <v>55</v>
      </c>
      <c r="D55" s="10" t="s">
        <v>142</v>
      </c>
      <c r="E55" s="10" t="s">
        <v>142</v>
      </c>
      <c r="F55" s="10" t="s">
        <v>142</v>
      </c>
      <c r="G55" s="10" t="s">
        <v>142</v>
      </c>
      <c r="H55" s="10"/>
      <c r="I55" s="10"/>
      <c r="J55" s="10"/>
      <c r="K55" s="10"/>
      <c r="L55" s="10"/>
      <c r="M55" s="10"/>
      <c r="N55" s="10"/>
      <c r="O55" s="11"/>
      <c r="P55" s="28"/>
      <c r="Q55" s="10"/>
      <c r="R55" s="10"/>
      <c r="V55" s="5" t="s">
        <v>95</v>
      </c>
      <c r="AE55" s="28"/>
      <c r="AF55" s="8"/>
      <c r="AG55" s="40"/>
    </row>
    <row r="56" spans="1:33" x14ac:dyDescent="0.15">
      <c r="A56" s="9">
        <v>51</v>
      </c>
      <c r="B56" s="1" t="s">
        <v>48</v>
      </c>
      <c r="C56" s="9" t="s">
        <v>56</v>
      </c>
      <c r="D56" s="10" t="s">
        <v>143</v>
      </c>
      <c r="E56" s="10" t="s">
        <v>143</v>
      </c>
      <c r="F56" s="10" t="s">
        <v>143</v>
      </c>
      <c r="G56" s="10" t="s">
        <v>143</v>
      </c>
      <c r="H56" s="10"/>
      <c r="I56" s="10"/>
      <c r="J56" s="10"/>
      <c r="K56" s="10"/>
      <c r="L56" s="10"/>
      <c r="M56" s="10"/>
      <c r="N56" s="10"/>
      <c r="O56" s="11"/>
      <c r="P56" s="28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4"/>
        <v>12</v>
      </c>
      <c r="AA56" s="5">
        <f t="shared" si="5"/>
        <v>0</v>
      </c>
      <c r="AB56" s="5">
        <f t="shared" si="6"/>
        <v>12</v>
      </c>
      <c r="AC56" s="5">
        <f>SUM(D56:O56)</f>
        <v>0</v>
      </c>
      <c r="AD56" s="5">
        <f>AC56/Z56</f>
        <v>0</v>
      </c>
      <c r="AE56" s="28" t="str">
        <f>IF(COUNT(D56:O56)&gt;=1,MAX(D56:O56),"&lt;0.5")</f>
        <v>&lt;0.5</v>
      </c>
      <c r="AF56" s="8" t="str">
        <f>IF(COUNTIF(D56:O56,"~&lt;*")&gt;=1,"&lt;0.5",MIN(D56:O56))</f>
        <v>&lt;0.5</v>
      </c>
      <c r="AG56" s="40" t="str">
        <f>IF(AD56&lt;=Y56,"&lt;0.5",AD56)</f>
        <v>&lt;0.5</v>
      </c>
    </row>
    <row r="57" spans="1:33" x14ac:dyDescent="0.15">
      <c r="A57" s="13">
        <v>52</v>
      </c>
      <c r="B57" s="2" t="s">
        <v>49</v>
      </c>
      <c r="C57" s="13" t="s">
        <v>57</v>
      </c>
      <c r="D57" s="14" t="s">
        <v>144</v>
      </c>
      <c r="E57" s="14" t="s">
        <v>144</v>
      </c>
      <c r="F57" s="14" t="s">
        <v>144</v>
      </c>
      <c r="G57" s="14" t="s">
        <v>144</v>
      </c>
      <c r="H57" s="14"/>
      <c r="I57" s="14"/>
      <c r="J57" s="14"/>
      <c r="K57" s="14"/>
      <c r="L57" s="14"/>
      <c r="M57" s="14"/>
      <c r="N57" s="14"/>
      <c r="O57" s="15"/>
      <c r="P57" s="16"/>
      <c r="Q57" s="14"/>
      <c r="R57" s="14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4"/>
        <v>12</v>
      </c>
      <c r="AA57" s="5">
        <f t="shared" si="5"/>
        <v>0</v>
      </c>
      <c r="AB57" s="5">
        <f t="shared" si="6"/>
        <v>12</v>
      </c>
      <c r="AC57" s="5">
        <f>SUM(D57:O57)</f>
        <v>0</v>
      </c>
      <c r="AD57" s="5">
        <f>AC57/Z57</f>
        <v>0</v>
      </c>
      <c r="AE57" s="16" t="str">
        <f>IF(COUNT(D57:O57)&gt;=1,MAX(D57:O57),"&lt;0.1")</f>
        <v>&lt;0.1</v>
      </c>
      <c r="AF57" s="8" t="str">
        <f>IF(COUNTIF(D57:O57,"~&lt;*")&gt;=1,"&lt;0.1",MIN(D57:O57))</f>
        <v>&lt;0.1</v>
      </c>
      <c r="AG57" s="40" t="str">
        <f>IF(AD57&lt;=Y57,"&lt;0.1",AD57)</f>
        <v>&lt;0.1</v>
      </c>
    </row>
    <row r="58" spans="1:33" x14ac:dyDescent="0.15">
      <c r="A58" s="5" t="s">
        <v>61</v>
      </c>
      <c r="B58" s="21" t="s">
        <v>62</v>
      </c>
      <c r="P58" s="37"/>
      <c r="AE58" s="37"/>
    </row>
    <row r="59" spans="1:33" x14ac:dyDescent="0.15">
      <c r="A59" s="17"/>
      <c r="B59" s="17" t="s">
        <v>59</v>
      </c>
      <c r="C59" s="17"/>
      <c r="D59" s="18">
        <v>22.3</v>
      </c>
      <c r="E59" s="18">
        <v>24</v>
      </c>
      <c r="F59" s="18">
        <v>24.2</v>
      </c>
      <c r="G59" s="18">
        <v>32.6</v>
      </c>
      <c r="H59" s="18"/>
      <c r="I59" s="18"/>
      <c r="J59" s="18"/>
      <c r="K59" s="18"/>
      <c r="L59" s="18"/>
      <c r="M59" s="18"/>
      <c r="N59" s="18"/>
      <c r="O59" s="18"/>
      <c r="P59" s="30"/>
      <c r="Q59" s="18"/>
      <c r="R59" s="18"/>
      <c r="AE59" s="30">
        <f>MAX(D59:O59)</f>
        <v>32.6</v>
      </c>
      <c r="AF59" s="18">
        <f>MIN(D59:O59)</f>
        <v>22.3</v>
      </c>
      <c r="AG59" s="18">
        <f>AVERAGE(D59:O59)</f>
        <v>25.774999999999999</v>
      </c>
    </row>
    <row r="60" spans="1:33" x14ac:dyDescent="0.15">
      <c r="A60" s="19"/>
      <c r="B60" s="19" t="s">
        <v>60</v>
      </c>
      <c r="C60" s="19"/>
      <c r="D60" s="12">
        <v>15.5</v>
      </c>
      <c r="E60" s="12">
        <v>18.5</v>
      </c>
      <c r="F60" s="12">
        <v>21</v>
      </c>
      <c r="G60" s="12">
        <v>22.5</v>
      </c>
      <c r="H60" s="12"/>
      <c r="I60" s="12"/>
      <c r="J60" s="12"/>
      <c r="K60" s="12"/>
      <c r="L60" s="12"/>
      <c r="M60" s="12"/>
      <c r="N60" s="12"/>
      <c r="O60" s="12"/>
      <c r="P60" s="31"/>
      <c r="Q60" s="12"/>
      <c r="R60" s="12"/>
      <c r="AE60" s="31">
        <f>MAX(D60:O60)</f>
        <v>22.5</v>
      </c>
      <c r="AF60" s="12">
        <f>MIN(D60:O60)</f>
        <v>15.5</v>
      </c>
      <c r="AG60" s="12">
        <f>AVERAGE(D60:O60)</f>
        <v>19.375</v>
      </c>
    </row>
    <row r="61" spans="1:33" x14ac:dyDescent="0.15">
      <c r="A61" s="20"/>
      <c r="B61" s="20" t="s">
        <v>90</v>
      </c>
      <c r="C61" s="20"/>
      <c r="D61" s="27">
        <v>0.22</v>
      </c>
      <c r="E61" s="27">
        <v>0.18</v>
      </c>
      <c r="F61" s="27">
        <v>0.16</v>
      </c>
      <c r="G61" s="27">
        <v>0.16</v>
      </c>
      <c r="H61" s="27"/>
      <c r="I61" s="27"/>
      <c r="J61" s="27"/>
      <c r="K61" s="27"/>
      <c r="L61" s="27"/>
      <c r="M61" s="27"/>
      <c r="N61" s="27"/>
      <c r="O61" s="27"/>
      <c r="P61" s="38"/>
      <c r="Q61" s="36"/>
      <c r="R61" s="36"/>
      <c r="AE61" s="38">
        <f>MAX(D61:O61)</f>
        <v>0.22</v>
      </c>
      <c r="AF61" s="36">
        <f>MIN(D61:O61)</f>
        <v>0.16</v>
      </c>
      <c r="AG61" s="36">
        <f>AVERAGE(D61:O61)</f>
        <v>0.18000000000000002</v>
      </c>
    </row>
  </sheetData>
  <mergeCells count="3">
    <mergeCell ref="A1:R1"/>
    <mergeCell ref="AE2:AG3"/>
    <mergeCell ref="A4:C4"/>
  </mergeCells>
  <phoneticPr fontId="10"/>
  <conditionalFormatting sqref="D6:O6">
    <cfRule type="cellIs" dxfId="999" priority="262" stopIfTrue="1" operator="equal">
      <formula>$W$6</formula>
    </cfRule>
  </conditionalFormatting>
  <conditionalFormatting sqref="D6:R6">
    <cfRule type="cellIs" dxfId="998" priority="271" stopIfTrue="1" operator="greaterThan">
      <formula>$S$6</formula>
    </cfRule>
    <cfRule type="cellIs" dxfId="997" priority="270" stopIfTrue="1" operator="greaterThan">
      <formula>$T$6</formula>
    </cfRule>
    <cfRule type="cellIs" dxfId="996" priority="269" stopIfTrue="1" operator="greaterThan">
      <formula>$U$6</formula>
    </cfRule>
    <cfRule type="cellIs" dxfId="995" priority="268" stopIfTrue="1" operator="greaterThan">
      <formula>$V$6</formula>
    </cfRule>
  </conditionalFormatting>
  <conditionalFormatting sqref="D7:R7">
    <cfRule type="cellIs" dxfId="994" priority="263" stopIfTrue="1" operator="equal">
      <formula>$V$7</formula>
    </cfRule>
  </conditionalFormatting>
  <conditionalFormatting sqref="D8:R8">
    <cfRule type="cellIs" dxfId="993" priority="261" operator="greaterThan">
      <formula>$S$8</formula>
    </cfRule>
    <cfRule type="cellIs" dxfId="992" priority="260" operator="greaterThan">
      <formula>$T$8</formula>
    </cfRule>
    <cfRule type="cellIs" dxfId="991" priority="259" operator="greaterThan">
      <formula>$U$8</formula>
    </cfRule>
    <cfRule type="cellIs" dxfId="990" priority="258" operator="greaterThan">
      <formula>$V$8</formula>
    </cfRule>
    <cfRule type="cellIs" dxfId="989" priority="257" operator="equal">
      <formula>$X$8</formula>
    </cfRule>
  </conditionalFormatting>
  <conditionalFormatting sqref="D8:R20">
    <cfRule type="cellIs" dxfId="988" priority="197" operator="equal">
      <formula>$W$6</formula>
    </cfRule>
  </conditionalFormatting>
  <conditionalFormatting sqref="D9:R9">
    <cfRule type="cellIs" dxfId="987" priority="253" operator="greaterThan">
      <formula>$V$9</formula>
    </cfRule>
    <cfRule type="cellIs" dxfId="986" priority="256" operator="greaterThan">
      <formula>$S$9</formula>
    </cfRule>
    <cfRule type="cellIs" dxfId="985" priority="255" operator="greaterThan">
      <formula>$T$9</formula>
    </cfRule>
    <cfRule type="cellIs" dxfId="984" priority="254" operator="greaterThan">
      <formula>$U$9</formula>
    </cfRule>
    <cfRule type="cellIs" dxfId="983" priority="252" operator="equal">
      <formula>$X$9</formula>
    </cfRule>
  </conditionalFormatting>
  <conditionalFormatting sqref="D10:R10">
    <cfRule type="cellIs" dxfId="982" priority="251" operator="greaterThan">
      <formula>$S$10</formula>
    </cfRule>
    <cfRule type="cellIs" dxfId="981" priority="250" operator="greaterThan">
      <formula>$T$10</formula>
    </cfRule>
    <cfRule type="cellIs" dxfId="980" priority="249" operator="greaterThan">
      <formula>$U$10</formula>
    </cfRule>
    <cfRule type="cellIs" dxfId="979" priority="248" operator="greaterThan">
      <formula>$V$10</formula>
    </cfRule>
    <cfRule type="cellIs" dxfId="978" priority="247" operator="equal">
      <formula>$X$10</formula>
    </cfRule>
  </conditionalFormatting>
  <conditionalFormatting sqref="D11:R11">
    <cfRule type="cellIs" dxfId="977" priority="242" operator="equal">
      <formula>$X$11</formula>
    </cfRule>
    <cfRule type="cellIs" dxfId="976" priority="245" operator="greaterThan">
      <formula>$T$11</formula>
    </cfRule>
    <cfRule type="cellIs" dxfId="975" priority="246" operator="greaterThan">
      <formula>$S$11</formula>
    </cfRule>
    <cfRule type="cellIs" dxfId="974" priority="244" operator="greaterThan">
      <formula>$U$11</formula>
    </cfRule>
    <cfRule type="cellIs" dxfId="973" priority="243" operator="greaterThan">
      <formula>$V$11</formula>
    </cfRule>
  </conditionalFormatting>
  <conditionalFormatting sqref="D12:R12">
    <cfRule type="cellIs" dxfId="972" priority="241" operator="greaterThan">
      <formula>$S$12</formula>
    </cfRule>
    <cfRule type="cellIs" dxfId="971" priority="239" operator="greaterThan">
      <formula>$U$12</formula>
    </cfRule>
    <cfRule type="cellIs" dxfId="970" priority="238" operator="greaterThan">
      <formula>$V$12</formula>
    </cfRule>
    <cfRule type="cellIs" dxfId="969" priority="237" operator="equal">
      <formula>$X$12</formula>
    </cfRule>
    <cfRule type="cellIs" dxfId="968" priority="240" operator="greaterThan">
      <formula>$T$12</formula>
    </cfRule>
  </conditionalFormatting>
  <conditionalFormatting sqref="D13:R13">
    <cfRule type="cellIs" dxfId="967" priority="236" operator="greaterThan">
      <formula>$S$13</formula>
    </cfRule>
    <cfRule type="cellIs" dxfId="966" priority="235" operator="greaterThan">
      <formula>$T$13</formula>
    </cfRule>
    <cfRule type="cellIs" dxfId="965" priority="234" operator="greaterThan">
      <formula>$U$13</formula>
    </cfRule>
    <cfRule type="cellIs" dxfId="964" priority="233" operator="greaterThan">
      <formula>$V$13</formula>
    </cfRule>
    <cfRule type="cellIs" dxfId="963" priority="232" operator="equal">
      <formula>$X$13</formula>
    </cfRule>
  </conditionalFormatting>
  <conditionalFormatting sqref="D14:R14">
    <cfRule type="cellIs" dxfId="962" priority="231" operator="greaterThan">
      <formula>$S$14</formula>
    </cfRule>
    <cfRule type="cellIs" dxfId="961" priority="230" operator="greaterThan">
      <formula>$T$14</formula>
    </cfRule>
    <cfRule type="cellIs" dxfId="960" priority="229" operator="greaterThan">
      <formula>$U$14</formula>
    </cfRule>
    <cfRule type="cellIs" dxfId="959" priority="228" operator="greaterThan">
      <formula>$V$14</formula>
    </cfRule>
    <cfRule type="cellIs" dxfId="958" priority="227" operator="equal">
      <formula>$X$14</formula>
    </cfRule>
  </conditionalFormatting>
  <conditionalFormatting sqref="D15:R15">
    <cfRule type="cellIs" dxfId="957" priority="226" operator="greaterThan">
      <formula>$S$15</formula>
    </cfRule>
    <cfRule type="cellIs" dxfId="956" priority="225" operator="greaterThan">
      <formula>$T$15</formula>
    </cfRule>
    <cfRule type="cellIs" dxfId="955" priority="224" operator="greaterThan">
      <formula>$U$15</formula>
    </cfRule>
    <cfRule type="cellIs" dxfId="954" priority="223" operator="greaterThan">
      <formula>$V$15</formula>
    </cfRule>
    <cfRule type="cellIs" dxfId="953" priority="222" operator="equal">
      <formula>$X$15</formula>
    </cfRule>
  </conditionalFormatting>
  <conditionalFormatting sqref="D16:R16">
    <cfRule type="cellIs" dxfId="952" priority="217" operator="equal">
      <formula>$X$16</formula>
    </cfRule>
    <cfRule type="cellIs" dxfId="951" priority="221" operator="greaterThan">
      <formula>$S$16</formula>
    </cfRule>
    <cfRule type="cellIs" dxfId="950" priority="220" operator="greaterThan">
      <formula>$T$16</formula>
    </cfRule>
    <cfRule type="cellIs" dxfId="949" priority="219" operator="greaterThan">
      <formula>$U$16</formula>
    </cfRule>
    <cfRule type="cellIs" dxfId="948" priority="218" operator="greaterThan">
      <formula>$V$16</formula>
    </cfRule>
  </conditionalFormatting>
  <conditionalFormatting sqref="D17:R17">
    <cfRule type="cellIs" dxfId="947" priority="212" operator="equal">
      <formula>$X$17</formula>
    </cfRule>
    <cfRule type="cellIs" dxfId="946" priority="216" operator="greaterThan">
      <formula>$S$17</formula>
    </cfRule>
    <cfRule type="cellIs" dxfId="945" priority="214" operator="greaterThan">
      <formula>$U$17</formula>
    </cfRule>
    <cfRule type="cellIs" dxfId="944" priority="215" operator="greaterThan">
      <formula>$T$17</formula>
    </cfRule>
    <cfRule type="cellIs" dxfId="943" priority="213" operator="greaterThan">
      <formula>$V$17</formula>
    </cfRule>
  </conditionalFormatting>
  <conditionalFormatting sqref="D18:R18">
    <cfRule type="cellIs" dxfId="942" priority="209" operator="greaterThan">
      <formula>$U$18</formula>
    </cfRule>
    <cfRule type="cellIs" dxfId="941" priority="210" operator="greaterThan">
      <formula>$T$18</formula>
    </cfRule>
    <cfRule type="cellIs" dxfId="940" priority="208" operator="greaterThan">
      <formula>$V$18</formula>
    </cfRule>
    <cfRule type="cellIs" dxfId="939" priority="207" operator="equal">
      <formula>$X$18</formula>
    </cfRule>
    <cfRule type="cellIs" dxfId="938" priority="211" operator="greaterThan">
      <formula>$S$18</formula>
    </cfRule>
  </conditionalFormatting>
  <conditionalFormatting sqref="D19:R19">
    <cfRule type="cellIs" dxfId="937" priority="205" operator="greaterThan">
      <formula>$T$19</formula>
    </cfRule>
    <cfRule type="cellIs" dxfId="936" priority="204" operator="greaterThan">
      <formula>$U$19</formula>
    </cfRule>
    <cfRule type="cellIs" dxfId="935" priority="203" operator="greaterThan">
      <formula>$V$19</formula>
    </cfRule>
    <cfRule type="cellIs" dxfId="934" priority="202" operator="equal">
      <formula>$X$19</formula>
    </cfRule>
    <cfRule type="cellIs" dxfId="933" priority="206" operator="greaterThan">
      <formula>$S$19</formula>
    </cfRule>
  </conditionalFormatting>
  <conditionalFormatting sqref="D20:R20">
    <cfRule type="cellIs" dxfId="932" priority="201" operator="greaterThan">
      <formula>$S$20</formula>
    </cfRule>
    <cfRule type="cellIs" dxfId="931" priority="200" operator="greaterThan">
      <formula>$T$20</formula>
    </cfRule>
    <cfRule type="cellIs" dxfId="930" priority="199" operator="greaterThan">
      <formula>$U$20</formula>
    </cfRule>
    <cfRule type="cellIs" dxfId="929" priority="198" operator="greaterThan">
      <formula>$V$20</formula>
    </cfRule>
    <cfRule type="cellIs" dxfId="928" priority="196" operator="equal">
      <formula>$X$20</formula>
    </cfRule>
  </conditionalFormatting>
  <conditionalFormatting sqref="D21:R21">
    <cfRule type="cellIs" dxfId="927" priority="195" operator="greaterThan">
      <formula>$S$21</formula>
    </cfRule>
    <cfRule type="cellIs" dxfId="926" priority="194" operator="greaterThan">
      <formula>$T$21</formula>
    </cfRule>
    <cfRule type="cellIs" dxfId="925" priority="193" operator="greaterThan">
      <formula>$U$21</formula>
    </cfRule>
    <cfRule type="cellIs" dxfId="924" priority="192" operator="greaterThan">
      <formula>$V$21</formula>
    </cfRule>
    <cfRule type="cellIs" priority="191" operator="equal">
      <formula>$W$6</formula>
    </cfRule>
    <cfRule type="cellIs" dxfId="923" priority="190" operator="equal">
      <formula>$X$21</formula>
    </cfRule>
  </conditionalFormatting>
  <conditionalFormatting sqref="D22:R22">
    <cfRule type="cellIs" dxfId="922" priority="189" operator="greaterThan">
      <formula>$S$22</formula>
    </cfRule>
    <cfRule type="cellIs" dxfId="921" priority="188" operator="greaterThan">
      <formula>$T$22</formula>
    </cfRule>
    <cfRule type="cellIs" dxfId="920" priority="187" operator="greaterThan">
      <formula>$U$22</formula>
    </cfRule>
    <cfRule type="cellIs" dxfId="919" priority="186" operator="greaterThan">
      <formula>$V$22</formula>
    </cfRule>
    <cfRule type="cellIs" dxfId="918" priority="185" operator="equal">
      <formula>$X$22</formula>
    </cfRule>
  </conditionalFormatting>
  <conditionalFormatting sqref="D22:R52">
    <cfRule type="cellIs" dxfId="917" priority="16" operator="equal">
      <formula>$W$6</formula>
    </cfRule>
  </conditionalFormatting>
  <conditionalFormatting sqref="D23:R23">
    <cfRule type="cellIs" dxfId="916" priority="184" operator="greaterThan">
      <formula>$S$23</formula>
    </cfRule>
    <cfRule type="cellIs" dxfId="915" priority="183" operator="greaterThan">
      <formula>$T$23</formula>
    </cfRule>
    <cfRule type="cellIs" dxfId="914" priority="182" operator="greaterThan">
      <formula>$U$23</formula>
    </cfRule>
    <cfRule type="cellIs" dxfId="913" priority="181" operator="greaterThan">
      <formula>$V$23</formula>
    </cfRule>
    <cfRule type="cellIs" dxfId="912" priority="180" operator="equal">
      <formula>$X$23</formula>
    </cfRule>
  </conditionalFormatting>
  <conditionalFormatting sqref="D24:R24">
    <cfRule type="cellIs" dxfId="911" priority="177" operator="greaterThan">
      <formula>$U$24</formula>
    </cfRule>
    <cfRule type="cellIs" dxfId="910" priority="179" operator="greaterThan">
      <formula>$S$24</formula>
    </cfRule>
    <cfRule type="cellIs" dxfId="909" priority="178" operator="greaterThan">
      <formula>$T$24</formula>
    </cfRule>
    <cfRule type="cellIs" dxfId="908" priority="176" operator="greaterThan">
      <formula>$V$24</formula>
    </cfRule>
    <cfRule type="cellIs" dxfId="907" priority="175" operator="equal">
      <formula>$X$24</formula>
    </cfRule>
  </conditionalFormatting>
  <conditionalFormatting sqref="D25:R25">
    <cfRule type="cellIs" dxfId="906" priority="172" operator="greaterThan">
      <formula>$U$25</formula>
    </cfRule>
    <cfRule type="cellIs" dxfId="905" priority="170" operator="equal">
      <formula>$X$25</formula>
    </cfRule>
    <cfRule type="cellIs" dxfId="904" priority="171" operator="greaterThan">
      <formula>$V$25</formula>
    </cfRule>
    <cfRule type="cellIs" dxfId="903" priority="174" operator="greaterThan">
      <formula>$S$25</formula>
    </cfRule>
    <cfRule type="cellIs" dxfId="902" priority="173" operator="greaterThan">
      <formula>$T$25</formula>
    </cfRule>
  </conditionalFormatting>
  <conditionalFormatting sqref="D26:R26">
    <cfRule type="cellIs" dxfId="901" priority="168" operator="greaterThan">
      <formula>$T$26</formula>
    </cfRule>
    <cfRule type="cellIs" dxfId="900" priority="169" operator="greaterThan">
      <formula>$S$26</formula>
    </cfRule>
    <cfRule type="cellIs" dxfId="899" priority="167" operator="greaterThan">
      <formula>$U$26</formula>
    </cfRule>
    <cfRule type="cellIs" dxfId="898" priority="166" operator="greaterThan">
      <formula>$V$26</formula>
    </cfRule>
    <cfRule type="cellIs" dxfId="897" priority="165" operator="equal">
      <formula>$X$26</formula>
    </cfRule>
  </conditionalFormatting>
  <conditionalFormatting sqref="D27:R27">
    <cfRule type="cellIs" dxfId="896" priority="164" operator="greaterThan">
      <formula>$S$27</formula>
    </cfRule>
    <cfRule type="cellIs" dxfId="895" priority="163" operator="greaterThan">
      <formula>$T$27</formula>
    </cfRule>
    <cfRule type="cellIs" dxfId="894" priority="162" operator="greaterThan">
      <formula>$U$27</formula>
    </cfRule>
    <cfRule type="cellIs" dxfId="893" priority="161" operator="greaterThan">
      <formula>$V$27</formula>
    </cfRule>
    <cfRule type="cellIs" dxfId="892" priority="160" operator="equal">
      <formula>$X$27</formula>
    </cfRule>
  </conditionalFormatting>
  <conditionalFormatting sqref="D28:R28">
    <cfRule type="cellIs" dxfId="891" priority="155" operator="equal">
      <formula>$X$28</formula>
    </cfRule>
    <cfRule type="cellIs" dxfId="890" priority="159" operator="greaterThan">
      <formula>$S$28</formula>
    </cfRule>
    <cfRule type="cellIs" dxfId="889" priority="158" operator="greaterThan">
      <formula>$T$28</formula>
    </cfRule>
    <cfRule type="cellIs" dxfId="888" priority="157" operator="greaterThan">
      <formula>$U$28</formula>
    </cfRule>
    <cfRule type="cellIs" dxfId="887" priority="156" operator="greaterThan">
      <formula>$V$28</formula>
    </cfRule>
  </conditionalFormatting>
  <conditionalFormatting sqref="D29:R29">
    <cfRule type="cellIs" dxfId="886" priority="152" operator="greaterThan">
      <formula>$U$29</formula>
    </cfRule>
    <cfRule type="cellIs" dxfId="885" priority="151" operator="greaterThan">
      <formula>$V$29</formula>
    </cfRule>
    <cfRule type="cellIs" dxfId="884" priority="150" operator="equal">
      <formula>$X$29</formula>
    </cfRule>
    <cfRule type="cellIs" dxfId="883" priority="154" operator="greaterThan">
      <formula>$S$29</formula>
    </cfRule>
    <cfRule type="cellIs" dxfId="882" priority="153" operator="greaterThan">
      <formula>$T$29</formula>
    </cfRule>
  </conditionalFormatting>
  <conditionalFormatting sqref="D30:R30">
    <cfRule type="cellIs" dxfId="881" priority="145" operator="equal">
      <formula>$X$30</formula>
    </cfRule>
    <cfRule type="cellIs" dxfId="880" priority="146" operator="greaterThan">
      <formula>$V$30</formula>
    </cfRule>
    <cfRule type="cellIs" dxfId="879" priority="147" operator="greaterThan">
      <formula>$U$30</formula>
    </cfRule>
    <cfRule type="cellIs" dxfId="878" priority="148" operator="greaterThan">
      <formula>$T$30</formula>
    </cfRule>
    <cfRule type="cellIs" dxfId="877" priority="149" operator="greaterThan">
      <formula>$S$30</formula>
    </cfRule>
  </conditionalFormatting>
  <conditionalFormatting sqref="D31:R31">
    <cfRule type="cellIs" dxfId="876" priority="143" operator="greaterThan">
      <formula>$T$31</formula>
    </cfRule>
    <cfRule type="cellIs" dxfId="875" priority="144" operator="greaterThan">
      <formula>$S$31</formula>
    </cfRule>
    <cfRule type="cellIs" dxfId="874" priority="142" operator="greaterThan">
      <formula>$U$31</formula>
    </cfRule>
    <cfRule type="cellIs" dxfId="873" priority="141" operator="greaterThan">
      <formula>$V$31</formula>
    </cfRule>
    <cfRule type="cellIs" dxfId="872" priority="140" operator="equal">
      <formula>$X$31</formula>
    </cfRule>
  </conditionalFormatting>
  <conditionalFormatting sqref="D32:R32">
    <cfRule type="cellIs" dxfId="871" priority="137" operator="greaterThan">
      <formula>$U$32</formula>
    </cfRule>
    <cfRule type="cellIs" dxfId="870" priority="139" operator="greaterThan">
      <formula>$S$32</formula>
    </cfRule>
    <cfRule type="cellIs" dxfId="869" priority="138" operator="greaterThan">
      <formula>$T$32</formula>
    </cfRule>
    <cfRule type="cellIs" dxfId="868" priority="136" operator="greaterThan">
      <formula>$V$32</formula>
    </cfRule>
    <cfRule type="cellIs" dxfId="867" priority="135" operator="equal">
      <formula>$X$32</formula>
    </cfRule>
  </conditionalFormatting>
  <conditionalFormatting sqref="D33:R33">
    <cfRule type="cellIs" dxfId="866" priority="134" operator="greaterThan">
      <formula>$S$33</formula>
    </cfRule>
    <cfRule type="cellIs" dxfId="865" priority="133" operator="greaterThan">
      <formula>$T$33</formula>
    </cfRule>
    <cfRule type="cellIs" dxfId="864" priority="132" operator="greaterThan">
      <formula>$U$33</formula>
    </cfRule>
    <cfRule type="cellIs" dxfId="863" priority="131" operator="greaterThan">
      <formula>$V$33</formula>
    </cfRule>
    <cfRule type="cellIs" dxfId="862" priority="129" operator="equal">
      <formula>$X$33</formula>
    </cfRule>
  </conditionalFormatting>
  <conditionalFormatting sqref="D34:R34">
    <cfRule type="cellIs" dxfId="861" priority="128" operator="greaterThan">
      <formula>$S$34</formula>
    </cfRule>
    <cfRule type="cellIs" dxfId="860" priority="127" operator="greaterThan">
      <formula>$T$34</formula>
    </cfRule>
    <cfRule type="cellIs" dxfId="859" priority="126" operator="greaterThan">
      <formula>$U$34</formula>
    </cfRule>
    <cfRule type="cellIs" dxfId="858" priority="125" operator="greaterThan">
      <formula>$V$34</formula>
    </cfRule>
    <cfRule type="cellIs" dxfId="857" priority="123" operator="equal">
      <formula>$X$34</formula>
    </cfRule>
  </conditionalFormatting>
  <conditionalFormatting sqref="D35:R35">
    <cfRule type="cellIs" dxfId="856" priority="122" operator="greaterThan">
      <formula>$S$35</formula>
    </cfRule>
    <cfRule type="cellIs" dxfId="855" priority="121" operator="greaterThan">
      <formula>$T$35</formula>
    </cfRule>
    <cfRule type="cellIs" dxfId="854" priority="120" operator="greaterThan">
      <formula>$U$35</formula>
    </cfRule>
    <cfRule type="cellIs" dxfId="853" priority="119" operator="greaterThan">
      <formula>$V$35</formula>
    </cfRule>
    <cfRule type="cellIs" dxfId="852" priority="117" operator="equal">
      <formula>$X$35</formula>
    </cfRule>
  </conditionalFormatting>
  <conditionalFormatting sqref="D36:R36">
    <cfRule type="cellIs" dxfId="851" priority="116" operator="greaterThan">
      <formula>$S$36</formula>
    </cfRule>
    <cfRule type="cellIs" dxfId="850" priority="115" operator="greaterThan">
      <formula>$T$36</formula>
    </cfRule>
    <cfRule type="cellIs" dxfId="849" priority="111" operator="equal">
      <formula>$X$36</formula>
    </cfRule>
    <cfRule type="cellIs" dxfId="848" priority="114" operator="greaterThan">
      <formula>$U$36</formula>
    </cfRule>
    <cfRule type="cellIs" dxfId="847" priority="113" operator="greaterThan">
      <formula>$V$36</formula>
    </cfRule>
  </conditionalFormatting>
  <conditionalFormatting sqref="D37:R37">
    <cfRule type="cellIs" dxfId="846" priority="110" operator="greaterThan">
      <formula>$S$37</formula>
    </cfRule>
    <cfRule type="cellIs" dxfId="845" priority="109" operator="greaterThan">
      <formula>$T$37</formula>
    </cfRule>
    <cfRule type="cellIs" dxfId="844" priority="108" operator="greaterThan">
      <formula>$U$37</formula>
    </cfRule>
    <cfRule type="cellIs" dxfId="843" priority="107" operator="greaterThan">
      <formula>$V$37</formula>
    </cfRule>
    <cfRule type="cellIs" dxfId="842" priority="105" operator="equal">
      <formula>$X$37</formula>
    </cfRule>
  </conditionalFormatting>
  <conditionalFormatting sqref="D38:R38">
    <cfRule type="cellIs" dxfId="841" priority="104" operator="greaterThan">
      <formula>$S$38</formula>
    </cfRule>
    <cfRule type="cellIs" dxfId="840" priority="103" operator="greaterThan">
      <formula>$T$38</formula>
    </cfRule>
    <cfRule type="cellIs" dxfId="839" priority="102" operator="greaterThan">
      <formula>$U$38</formula>
    </cfRule>
    <cfRule type="cellIs" dxfId="838" priority="101" operator="greaterThan">
      <formula>$V$38</formula>
    </cfRule>
    <cfRule type="cellIs" dxfId="837" priority="99" operator="equal">
      <formula>$X$38</formula>
    </cfRule>
  </conditionalFormatting>
  <conditionalFormatting sqref="D39:R39">
    <cfRule type="cellIs" dxfId="836" priority="98" operator="greaterThan">
      <formula>$S$39</formula>
    </cfRule>
    <cfRule type="cellIs" dxfId="835" priority="97" operator="greaterThan">
      <formula>$T$39</formula>
    </cfRule>
    <cfRule type="cellIs" dxfId="834" priority="96" operator="greaterThan">
      <formula>$U$39</formula>
    </cfRule>
    <cfRule type="cellIs" dxfId="833" priority="95" operator="greaterThan">
      <formula>$V$39</formula>
    </cfRule>
    <cfRule type="cellIs" dxfId="832" priority="93" operator="equal">
      <formula>$X$39</formula>
    </cfRule>
  </conditionalFormatting>
  <conditionalFormatting sqref="D40:R40">
    <cfRule type="cellIs" dxfId="831" priority="92" operator="greaterThan">
      <formula>$S$40</formula>
    </cfRule>
    <cfRule type="cellIs" dxfId="830" priority="91" operator="greaterThan">
      <formula>$T$40</formula>
    </cfRule>
    <cfRule type="cellIs" dxfId="829" priority="90" operator="greaterThan">
      <formula>$U$40</formula>
    </cfRule>
    <cfRule type="cellIs" dxfId="828" priority="89" operator="greaterThan">
      <formula>$V$40</formula>
    </cfRule>
    <cfRule type="cellIs" dxfId="827" priority="87" operator="equal">
      <formula>$X$40</formula>
    </cfRule>
  </conditionalFormatting>
  <conditionalFormatting sqref="D41:R41">
    <cfRule type="cellIs" dxfId="826" priority="86" operator="greaterThan">
      <formula>$S$41</formula>
    </cfRule>
    <cfRule type="cellIs" dxfId="825" priority="85" operator="greaterThan">
      <formula>$T$41</formula>
    </cfRule>
    <cfRule type="cellIs" dxfId="824" priority="84" operator="greaterThan">
      <formula>$U$41</formula>
    </cfRule>
    <cfRule type="cellIs" dxfId="823" priority="83" operator="greaterThan">
      <formula>$V$41</formula>
    </cfRule>
    <cfRule type="cellIs" dxfId="822" priority="81" operator="equal">
      <formula>$X$41</formula>
    </cfRule>
  </conditionalFormatting>
  <conditionalFormatting sqref="D42:R42">
    <cfRule type="cellIs" dxfId="821" priority="80" operator="greaterThan">
      <formula>$S$42</formula>
    </cfRule>
    <cfRule type="cellIs" dxfId="820" priority="79" operator="greaterThan">
      <formula>$T$42</formula>
    </cfRule>
    <cfRule type="cellIs" dxfId="819" priority="78" operator="greaterThan">
      <formula>$U$42</formula>
    </cfRule>
    <cfRule type="cellIs" dxfId="818" priority="77" operator="greaterThan">
      <formula>$V$42</formula>
    </cfRule>
    <cfRule type="cellIs" dxfId="817" priority="75" operator="equal">
      <formula>$X$42</formula>
    </cfRule>
  </conditionalFormatting>
  <conditionalFormatting sqref="D43:R43">
    <cfRule type="cellIs" dxfId="816" priority="71" operator="greaterThan">
      <formula>$V$43</formula>
    </cfRule>
    <cfRule type="cellIs" dxfId="815" priority="73" operator="greaterThan">
      <formula>$T$43</formula>
    </cfRule>
    <cfRule type="cellIs" dxfId="814" priority="74" operator="greaterThan">
      <formula>$S$43</formula>
    </cfRule>
    <cfRule type="cellIs" dxfId="813" priority="72" operator="greaterThan">
      <formula>$U$43</formula>
    </cfRule>
    <cfRule type="cellIs" dxfId="812" priority="69" operator="equal">
      <formula>$X$43</formula>
    </cfRule>
  </conditionalFormatting>
  <conditionalFormatting sqref="D44:R44">
    <cfRule type="cellIs" dxfId="811" priority="68" operator="greaterThan">
      <formula>$S$44</formula>
    </cfRule>
    <cfRule type="cellIs" dxfId="810" priority="67" operator="greaterThan">
      <formula>$T$44</formula>
    </cfRule>
    <cfRule type="cellIs" dxfId="809" priority="66" operator="greaterThan">
      <formula>$U$44</formula>
    </cfRule>
    <cfRule type="cellIs" dxfId="808" priority="65" operator="greaterThan">
      <formula>$V$44</formula>
    </cfRule>
    <cfRule type="cellIs" dxfId="807" priority="63" operator="equal">
      <formula>$X$44</formula>
    </cfRule>
  </conditionalFormatting>
  <conditionalFormatting sqref="D45:R45">
    <cfRule type="cellIs" dxfId="806" priority="61" operator="greaterThan">
      <formula>$T$45</formula>
    </cfRule>
    <cfRule type="cellIs" dxfId="805" priority="62" operator="greaterThan">
      <formula>$S$45</formula>
    </cfRule>
    <cfRule type="cellIs" dxfId="804" priority="60" operator="greaterThan">
      <formula>$U$45</formula>
    </cfRule>
    <cfRule type="cellIs" dxfId="803" priority="59" operator="greaterThan">
      <formula>$V$45</formula>
    </cfRule>
    <cfRule type="cellIs" dxfId="802" priority="57" operator="equal">
      <formula>$X$45</formula>
    </cfRule>
  </conditionalFormatting>
  <conditionalFormatting sqref="D46:R46">
    <cfRule type="cellIs" dxfId="801" priority="56" operator="greaterThan">
      <formula>$S$46</formula>
    </cfRule>
    <cfRule type="cellIs" dxfId="800" priority="55" operator="greaterThan">
      <formula>$T$46</formula>
    </cfRule>
    <cfRule type="cellIs" dxfId="799" priority="54" operator="greaterThan">
      <formula>$U$46</formula>
    </cfRule>
    <cfRule type="cellIs" dxfId="798" priority="53" operator="greaterThan">
      <formula>$V$46</formula>
    </cfRule>
    <cfRule type="cellIs" dxfId="797" priority="51" operator="equal">
      <formula>$X$46</formula>
    </cfRule>
  </conditionalFormatting>
  <conditionalFormatting sqref="D47:R47">
    <cfRule type="cellIs" dxfId="796" priority="50" operator="greaterThan">
      <formula>$S$47</formula>
    </cfRule>
    <cfRule type="cellIs" dxfId="795" priority="49" operator="greaterThan">
      <formula>$T$47</formula>
    </cfRule>
    <cfRule type="cellIs" dxfId="794" priority="48" operator="greaterThan">
      <formula>$U$47</formula>
    </cfRule>
    <cfRule type="cellIs" dxfId="793" priority="47" operator="greaterThan">
      <formula>$V$47</formula>
    </cfRule>
    <cfRule type="cellIs" dxfId="792" priority="45" operator="equal">
      <formula>$X$47</formula>
    </cfRule>
  </conditionalFormatting>
  <conditionalFormatting sqref="D48:R48">
    <cfRule type="cellIs" dxfId="791" priority="44" operator="greaterThan">
      <formula>$S$48</formula>
    </cfRule>
    <cfRule type="cellIs" dxfId="790" priority="43" operator="greaterThan">
      <formula>$T$48</formula>
    </cfRule>
    <cfRule type="cellIs" dxfId="789" priority="42" operator="greaterThan">
      <formula>$U$48</formula>
    </cfRule>
    <cfRule type="cellIs" dxfId="788" priority="41" operator="greaterThan">
      <formula>$V$48</formula>
    </cfRule>
    <cfRule type="cellIs" dxfId="787" priority="39" operator="equal">
      <formula>$X$48</formula>
    </cfRule>
  </conditionalFormatting>
  <conditionalFormatting sqref="D49:R49">
    <cfRule type="cellIs" dxfId="786" priority="36" operator="greaterThan">
      <formula>$U$49</formula>
    </cfRule>
    <cfRule type="cellIs" dxfId="785" priority="38" operator="greaterThan">
      <formula>$S$49</formula>
    </cfRule>
    <cfRule type="cellIs" dxfId="784" priority="37" operator="greaterThan">
      <formula>$T$49</formula>
    </cfRule>
    <cfRule type="cellIs" dxfId="783" priority="35" operator="greaterThan">
      <formula>$V$49</formula>
    </cfRule>
    <cfRule type="cellIs" dxfId="782" priority="33" operator="equal">
      <formula>$X$49</formula>
    </cfRule>
  </conditionalFormatting>
  <conditionalFormatting sqref="D50:R50">
    <cfRule type="cellIs" dxfId="781" priority="32" operator="greaterThan">
      <formula>$S$50</formula>
    </cfRule>
    <cfRule type="cellIs" dxfId="780" priority="31" operator="greaterThan">
      <formula>$T$50</formula>
    </cfRule>
    <cfRule type="cellIs" dxfId="779" priority="30" operator="greaterThan">
      <formula>$U$50</formula>
    </cfRule>
    <cfRule type="cellIs" dxfId="778" priority="29" operator="greaterThan">
      <formula>$V$50</formula>
    </cfRule>
    <cfRule type="cellIs" dxfId="777" priority="27" operator="equal">
      <formula>$X$50</formula>
    </cfRule>
  </conditionalFormatting>
  <conditionalFormatting sqref="D51:R51">
    <cfRule type="cellIs" dxfId="776" priority="23" operator="greaterThan">
      <formula>$V$51</formula>
    </cfRule>
    <cfRule type="cellIs" dxfId="775" priority="26" operator="greaterThan">
      <formula>$S$51</formula>
    </cfRule>
    <cfRule type="cellIs" dxfId="774" priority="25" operator="greaterThan">
      <formula>$T$51</formula>
    </cfRule>
    <cfRule type="cellIs" dxfId="773" priority="24" operator="greaterThan">
      <formula>$U$51</formula>
    </cfRule>
    <cfRule type="cellIs" dxfId="772" priority="21" operator="equal">
      <formula>$X$51</formula>
    </cfRule>
  </conditionalFormatting>
  <conditionalFormatting sqref="D52:R52">
    <cfRule type="cellIs" dxfId="771" priority="20" operator="greaterThan">
      <formula>$S$52</formula>
    </cfRule>
    <cfRule type="cellIs" dxfId="770" priority="19" operator="greaterThan">
      <formula>$T$52</formula>
    </cfRule>
    <cfRule type="cellIs" dxfId="769" priority="18" operator="greaterThan">
      <formula>$U$52</formula>
    </cfRule>
    <cfRule type="cellIs" dxfId="768" priority="17" operator="greaterThan">
      <formula>$V$52</formula>
    </cfRule>
    <cfRule type="cellIs" dxfId="767" priority="15" operator="equal">
      <formula>$X$52</formula>
    </cfRule>
  </conditionalFormatting>
  <conditionalFormatting sqref="D53:R53">
    <cfRule type="cellIs" dxfId="766" priority="14" operator="notBetween">
      <formula>$U$53</formula>
      <formula>$V$53</formula>
    </cfRule>
    <cfRule type="cellIs" dxfId="765" priority="13" operator="equal">
      <formula>$S$53</formula>
    </cfRule>
  </conditionalFormatting>
  <conditionalFormatting sqref="D56:R56">
    <cfRule type="cellIs" dxfId="764" priority="12" operator="greaterThan">
      <formula>$S$56</formula>
    </cfRule>
    <cfRule type="cellIs" dxfId="763" priority="11" operator="greaterThan">
      <formula>$T$56</formula>
    </cfRule>
    <cfRule type="cellIs" dxfId="762" priority="10" operator="greaterThan">
      <formula>$U$56</formula>
    </cfRule>
    <cfRule type="cellIs" dxfId="761" priority="9" operator="greaterThan">
      <formula>$V$56</formula>
    </cfRule>
    <cfRule type="cellIs" dxfId="760" priority="7" operator="equal">
      <formula>$X$56</formula>
    </cfRule>
  </conditionalFormatting>
  <conditionalFormatting sqref="D56:R57">
    <cfRule type="cellIs" dxfId="759" priority="2" operator="equal">
      <formula>$W$6</formula>
    </cfRule>
  </conditionalFormatting>
  <conditionalFormatting sqref="D57:R57">
    <cfRule type="cellIs" dxfId="758" priority="5" operator="greaterThan">
      <formula>$T$57</formula>
    </cfRule>
    <cfRule type="cellIs" dxfId="757" priority="1" operator="equal">
      <formula>$X$57</formula>
    </cfRule>
    <cfRule type="cellIs" dxfId="756" priority="3" operator="greaterThan">
      <formula>$V$57</formula>
    </cfRule>
    <cfRule type="cellIs" dxfId="755" priority="4" operator="greaterThan">
      <formula>$U$57</formula>
    </cfRule>
    <cfRule type="cellIs" dxfId="754" priority="6" operator="greaterThan">
      <formula>$S$57</formula>
    </cfRule>
  </conditionalFormatting>
  <conditionalFormatting sqref="P6">
    <cfRule type="cellIs" dxfId="753" priority="264" stopIfTrue="1" operator="greaterThan">
      <formula>$V$6</formula>
    </cfRule>
    <cfRule type="cellIs" dxfId="752" priority="265" stopIfTrue="1" operator="greaterThan">
      <formula>$U$6</formula>
    </cfRule>
    <cfRule type="cellIs" dxfId="751" priority="266" stopIfTrue="1" operator="greaterThan">
      <formula>$T$6</formula>
    </cfRule>
    <cfRule type="cellIs" dxfId="750" priority="267" stopIfTrue="1" operator="greaterThan">
      <formula>$S$6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D01DD-EEB4-44F9-B092-6ECA02E000F6}">
  <dimension ref="A1:AG61"/>
  <sheetViews>
    <sheetView topLeftCell="A26" zoomScale="85" zoomScaleNormal="85" workbookViewId="0">
      <selection activeCell="G62" sqref="G62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19" width="9.5" style="5" hidden="1" customWidth="1"/>
    <col min="20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29" width="18.375" style="5" hidden="1" customWidth="1"/>
    <col min="30" max="33" width="9" style="5" hidden="1" customWidth="1"/>
    <col min="34" max="16384" width="9" style="5"/>
  </cols>
  <sheetData>
    <row r="1" spans="1:33" ht="21" x14ac:dyDescent="0.1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33" x14ac:dyDescent="0.15">
      <c r="D2" s="22" t="s">
        <v>64</v>
      </c>
      <c r="E2" s="5" t="s">
        <v>137</v>
      </c>
      <c r="AE2" s="44" t="s">
        <v>129</v>
      </c>
      <c r="AF2" s="44"/>
      <c r="AG2" s="44"/>
    </row>
    <row r="3" spans="1:33" x14ac:dyDescent="0.15">
      <c r="AE3" s="44"/>
      <c r="AF3" s="44"/>
      <c r="AG3" s="44"/>
    </row>
    <row r="4" spans="1:33" ht="14.25" thickBot="1" x14ac:dyDescent="0.2">
      <c r="A4" s="43" t="s">
        <v>58</v>
      </c>
      <c r="B4" s="43"/>
      <c r="C4" s="43"/>
      <c r="D4" s="29">
        <v>46125</v>
      </c>
      <c r="E4" s="29">
        <v>46153</v>
      </c>
      <c r="F4" s="29">
        <v>46181</v>
      </c>
      <c r="G4" s="29">
        <v>46216</v>
      </c>
      <c r="H4" s="29"/>
      <c r="I4" s="29"/>
      <c r="J4" s="29"/>
      <c r="K4" s="29"/>
      <c r="L4" s="29"/>
      <c r="M4" s="29"/>
      <c r="N4" s="29"/>
      <c r="O4" s="29"/>
      <c r="P4" s="23" t="s">
        <v>92</v>
      </c>
      <c r="Q4" s="24" t="s">
        <v>93</v>
      </c>
      <c r="R4" s="24" t="s">
        <v>94</v>
      </c>
      <c r="S4" s="32">
        <v>0.1</v>
      </c>
      <c r="T4" s="32">
        <v>0.2</v>
      </c>
      <c r="U4" s="32">
        <v>0.5</v>
      </c>
      <c r="V4" s="32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23" t="s">
        <v>92</v>
      </c>
      <c r="AF4" s="24" t="s">
        <v>93</v>
      </c>
      <c r="AG4" s="24" t="s">
        <v>94</v>
      </c>
    </row>
    <row r="5" spans="1:33" ht="14.25" thickTop="1" x14ac:dyDescent="0.15">
      <c r="A5" s="6" t="s">
        <v>50</v>
      </c>
      <c r="B5" s="6" t="s">
        <v>51</v>
      </c>
      <c r="C5" s="6" t="s">
        <v>52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AE5" s="26"/>
      <c r="AF5" s="25"/>
      <c r="AG5" s="25"/>
    </row>
    <row r="6" spans="1:33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/>
      <c r="I6" s="8"/>
      <c r="J6" s="8"/>
      <c r="K6" s="8"/>
      <c r="L6" s="8"/>
      <c r="M6" s="8"/>
      <c r="N6" s="8"/>
      <c r="O6" s="34"/>
      <c r="P6" s="35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4</v>
      </c>
      <c r="AC6" s="5">
        <f>SUM(D6:O6)</f>
        <v>0</v>
      </c>
      <c r="AD6" s="5">
        <f>AC6/Z6</f>
        <v>0</v>
      </c>
      <c r="AE6" s="35">
        <f>MAX(D6:O6)</f>
        <v>0</v>
      </c>
      <c r="AF6" s="8">
        <f>MIN(D6:O6)</f>
        <v>0</v>
      </c>
      <c r="AG6" s="8">
        <f>IF(Z6=AB6,Y6,AD6)</f>
        <v>0</v>
      </c>
    </row>
    <row r="7" spans="1:33" x14ac:dyDescent="0.15">
      <c r="A7" s="9">
        <v>2</v>
      </c>
      <c r="B7" s="1" t="s">
        <v>1</v>
      </c>
      <c r="C7" s="9" t="s">
        <v>53</v>
      </c>
      <c r="D7" s="10" t="s">
        <v>140</v>
      </c>
      <c r="E7" s="10" t="s">
        <v>140</v>
      </c>
      <c r="F7" s="10" t="s">
        <v>140</v>
      </c>
      <c r="G7" s="10" t="s">
        <v>140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28"/>
      <c r="Q7" s="10"/>
      <c r="R7" s="10"/>
      <c r="U7" s="5" t="s">
        <v>96</v>
      </c>
      <c r="V7" s="5" t="s">
        <v>97</v>
      </c>
      <c r="X7" s="5" t="s">
        <v>100</v>
      </c>
      <c r="AE7" s="28"/>
      <c r="AF7" s="8"/>
      <c r="AG7" s="10"/>
    </row>
    <row r="8" spans="1:33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28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2" si="3">SUM(D8:O8)</f>
        <v>0</v>
      </c>
      <c r="AD8" s="5">
        <f>AC8/Z8</f>
        <v>0</v>
      </c>
      <c r="AE8" s="28" t="str">
        <f>IF(COUNT(D8:O8)&gt;=1,MAX(D8:O8),"&lt;0.0003")</f>
        <v>&lt;0.0003</v>
      </c>
      <c r="AF8" s="8">
        <f>IF(COUNTIF(D8:O8,"~&lt;*")&gt;=1,"&lt;0.0003",MIN(D8:O8))</f>
        <v>0</v>
      </c>
      <c r="AG8" s="40" t="str">
        <f>IF(AD8&lt;=Y8,"&lt;0.0003",AD8)</f>
        <v>&lt;0.0003</v>
      </c>
    </row>
    <row r="9" spans="1:33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28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4">12-AA9</f>
        <v>12</v>
      </c>
      <c r="AA9" s="5">
        <f t="shared" ref="AA9:AA57" si="5">COUNTIF(D9:O9,"-")</f>
        <v>0</v>
      </c>
      <c r="AB9" s="5">
        <f t="shared" ref="AB9:AB57" si="6">Z9-COUNT(D9:O9)</f>
        <v>12</v>
      </c>
      <c r="AC9" s="5">
        <f t="shared" si="3"/>
        <v>0</v>
      </c>
      <c r="AD9" s="5">
        <f t="shared" ref="AD9:AD52" si="7">AC9/Z9</f>
        <v>0</v>
      </c>
      <c r="AE9" s="28" t="str">
        <f>IF(COUNT(D9:O9)&gt;=1,MAX(D9:O9),"&lt;0.00005")</f>
        <v>&lt;0.00005</v>
      </c>
      <c r="AF9" s="8">
        <f>IF(COUNTIF(D9:O9,"~&lt;*")&gt;=1,"&lt;0.00005",MIN(D9:O9))</f>
        <v>0</v>
      </c>
      <c r="AG9" s="40" t="str">
        <f>IF(AD9&lt;=Y9,"&lt;0.00005",AD9)</f>
        <v>&lt;0.00005</v>
      </c>
    </row>
    <row r="10" spans="1:33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28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4"/>
        <v>12</v>
      </c>
      <c r="AA10" s="5">
        <f t="shared" si="5"/>
        <v>0</v>
      </c>
      <c r="AB10" s="5">
        <f t="shared" si="6"/>
        <v>12</v>
      </c>
      <c r="AC10" s="5">
        <f t="shared" si="3"/>
        <v>0</v>
      </c>
      <c r="AD10" s="5">
        <f t="shared" si="7"/>
        <v>0</v>
      </c>
      <c r="AE10" s="28" t="str">
        <f>IF(COUNT(D10:O10)&gt;=1,MAX(D10:O10),"&lt;0.001")</f>
        <v>&lt;0.001</v>
      </c>
      <c r="AF10" s="8">
        <f>IF(COUNTIF(D10:O10,"~&lt;*")&gt;=1,"&lt;0.001",MIN(D10:O10))</f>
        <v>0</v>
      </c>
      <c r="AG10" s="40" t="str">
        <f>IF(AD10&lt;=Y10,"&lt;0.001",AD10)</f>
        <v>&lt;0.001</v>
      </c>
    </row>
    <row r="11" spans="1:33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8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4"/>
        <v>12</v>
      </c>
      <c r="AA11" s="5">
        <f t="shared" si="5"/>
        <v>0</v>
      </c>
      <c r="AB11" s="5">
        <f t="shared" si="6"/>
        <v>12</v>
      </c>
      <c r="AC11" s="5">
        <f t="shared" si="3"/>
        <v>0</v>
      </c>
      <c r="AD11" s="5">
        <f t="shared" si="7"/>
        <v>0</v>
      </c>
      <c r="AE11" s="28" t="str">
        <f>IF(COUNT(D11:O11)&gt;=1,MAX(D11:O11),"&lt;0.001")</f>
        <v>&lt;0.001</v>
      </c>
      <c r="AF11" s="8">
        <f>IF(COUNTIF(D11:O11,"~&lt;*")&gt;=1,"&lt;0.001",MIN(D11:O11))</f>
        <v>0</v>
      </c>
      <c r="AG11" s="40" t="str">
        <f>IF(AD11&lt;=Y11,"&lt;0.001",AD11)</f>
        <v>&lt;0.001</v>
      </c>
    </row>
    <row r="12" spans="1:33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28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4"/>
        <v>12</v>
      </c>
      <c r="AA12" s="5">
        <f t="shared" si="5"/>
        <v>0</v>
      </c>
      <c r="AB12" s="5">
        <f t="shared" si="6"/>
        <v>12</v>
      </c>
      <c r="AC12" s="5">
        <f t="shared" si="3"/>
        <v>0</v>
      </c>
      <c r="AD12" s="5">
        <f t="shared" si="7"/>
        <v>0</v>
      </c>
      <c r="AE12" s="28" t="str">
        <f>IF(COUNT(D12:O12)&gt;=1,MAX(D12:O12),"&lt;0.001")</f>
        <v>&lt;0.001</v>
      </c>
      <c r="AF12" s="8">
        <f>IF(COUNTIF(D12:O12,"~&lt;*")&gt;=1,"&lt;0.001",MIN(D12:O12))</f>
        <v>0</v>
      </c>
      <c r="AG12" s="40" t="str">
        <f>IF(AD12&lt;=Y12,"&lt;0.001",AD12)</f>
        <v>&lt;0.001</v>
      </c>
    </row>
    <row r="13" spans="1:33" x14ac:dyDescent="0.15">
      <c r="A13" s="9">
        <v>8</v>
      </c>
      <c r="B13" s="1" t="s">
        <v>7</v>
      </c>
      <c r="C13" s="9" t="s">
        <v>91</v>
      </c>
      <c r="D13" s="8"/>
      <c r="E13" s="10" t="s">
        <v>146</v>
      </c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28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4"/>
        <v>12</v>
      </c>
      <c r="AA13" s="5">
        <f t="shared" si="5"/>
        <v>0</v>
      </c>
      <c r="AB13" s="5">
        <f t="shared" si="6"/>
        <v>12</v>
      </c>
      <c r="AC13" s="5">
        <f t="shared" si="3"/>
        <v>0</v>
      </c>
      <c r="AD13" s="5">
        <f t="shared" si="7"/>
        <v>0</v>
      </c>
      <c r="AE13" s="28" t="str">
        <f>IF(COUNT(D13:O13)&gt;=1,MAX(D13:O13),"&lt;0.002")</f>
        <v>&lt;0.002</v>
      </c>
      <c r="AF13" s="8" t="str">
        <f>IF(COUNTIF(D13:O13,"~&lt;*")&gt;=1,"&lt;0.002",MIN(D13:O13))</f>
        <v>&lt;0.002</v>
      </c>
      <c r="AG13" s="40" t="str">
        <f>IF(AD13&lt;=Y13,"&lt;0.002",AD13)</f>
        <v>&lt;0.002</v>
      </c>
    </row>
    <row r="14" spans="1:33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28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4"/>
        <v>12</v>
      </c>
      <c r="AA14" s="5">
        <f t="shared" si="5"/>
        <v>0</v>
      </c>
      <c r="AB14" s="5">
        <f t="shared" si="6"/>
        <v>12</v>
      </c>
      <c r="AC14" s="5">
        <f t="shared" si="3"/>
        <v>0</v>
      </c>
      <c r="AD14" s="5">
        <f t="shared" si="7"/>
        <v>0</v>
      </c>
      <c r="AE14" s="28" t="str">
        <f>IF(COUNT(D14:O14)&gt;=1,MAX(D14:O14),"&lt;0.004")</f>
        <v>&lt;0.004</v>
      </c>
      <c r="AF14" s="8">
        <f>IF(COUNTIF(D14:O14,"~&lt;*")&gt;=1,"&lt;0.004",MIN(D14:O14))</f>
        <v>0</v>
      </c>
      <c r="AG14" s="40" t="str">
        <f>IF(AD14&lt;=Y14,"&lt;0.004",AD14)</f>
        <v>&lt;0.004</v>
      </c>
    </row>
    <row r="15" spans="1:33" x14ac:dyDescent="0.15">
      <c r="A15" s="9">
        <v>10</v>
      </c>
      <c r="B15" s="1" t="s">
        <v>9</v>
      </c>
      <c r="C15" s="9" t="s">
        <v>68</v>
      </c>
      <c r="D15" s="8"/>
      <c r="E15" s="10" t="s">
        <v>147</v>
      </c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8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4"/>
        <v>12</v>
      </c>
      <c r="AA15" s="5">
        <f t="shared" si="5"/>
        <v>0</v>
      </c>
      <c r="AB15" s="5">
        <f t="shared" si="6"/>
        <v>12</v>
      </c>
      <c r="AC15" s="5">
        <f t="shared" si="3"/>
        <v>0</v>
      </c>
      <c r="AD15" s="5">
        <f t="shared" si="7"/>
        <v>0</v>
      </c>
      <c r="AE15" s="28" t="str">
        <f>IF(COUNT(D15:O15)&gt;=1,MAX(D15:O15),"&lt;0.001")</f>
        <v>&lt;0.001</v>
      </c>
      <c r="AF15" s="8" t="str">
        <f>IF(COUNTIF(D15:O15,"~&lt;*")&gt;=1,"&lt;0.001",MIN(D15:O15))</f>
        <v>&lt;0.001</v>
      </c>
      <c r="AG15" s="40" t="str">
        <f>IF(AD15&lt;=Y15,"&lt;0.001",AD15)</f>
        <v>&lt;0.001</v>
      </c>
    </row>
    <row r="16" spans="1:33" x14ac:dyDescent="0.15">
      <c r="A16" s="9">
        <v>11</v>
      </c>
      <c r="B16" s="1" t="s">
        <v>10</v>
      </c>
      <c r="C16" s="9" t="s">
        <v>71</v>
      </c>
      <c r="D16" s="8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28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4"/>
        <v>12</v>
      </c>
      <c r="AA16" s="5">
        <f t="shared" si="5"/>
        <v>0</v>
      </c>
      <c r="AB16" s="5">
        <f t="shared" si="6"/>
        <v>12</v>
      </c>
      <c r="AC16" s="5">
        <f t="shared" si="3"/>
        <v>0</v>
      </c>
      <c r="AD16" s="5">
        <f t="shared" si="7"/>
        <v>0</v>
      </c>
      <c r="AE16" s="28" t="str">
        <f>IF(COUNT(D16:O16)&gt;=1,MAX(D16:O16),"&lt;0.05")</f>
        <v>&lt;0.05</v>
      </c>
      <c r="AF16" s="8">
        <f>IF(COUNTIF(D16:O16,"~&lt;*")&gt;=1,"&lt;0.05",MIN(D16:O16))</f>
        <v>0</v>
      </c>
      <c r="AG16" s="40" t="str">
        <f>IF(AD16&lt;=Y16,"&lt;0.05",AD16)</f>
        <v>&lt;0.05</v>
      </c>
    </row>
    <row r="17" spans="1:33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28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4"/>
        <v>12</v>
      </c>
      <c r="AA17" s="5">
        <f t="shared" si="5"/>
        <v>0</v>
      </c>
      <c r="AB17" s="5">
        <f t="shared" si="6"/>
        <v>12</v>
      </c>
      <c r="AC17" s="5">
        <f t="shared" si="3"/>
        <v>0</v>
      </c>
      <c r="AD17" s="5">
        <f t="shared" si="7"/>
        <v>0</v>
      </c>
      <c r="AE17" s="28" t="str">
        <f>IF(COUNT(D17:O17)&gt;=1,MAX(D17:O17),"&lt;0.08")</f>
        <v>&lt;0.08</v>
      </c>
      <c r="AF17" s="8">
        <f>IF(COUNTIF(D17:O17,"~&lt;*")&gt;=1,"&lt;0.08",MIN(D17:O17))</f>
        <v>0</v>
      </c>
      <c r="AG17" s="40" t="str">
        <f>IF(AD17&lt;=Y17,"&lt;0.08",AD17)</f>
        <v>&lt;0.08</v>
      </c>
    </row>
    <row r="18" spans="1:33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28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3">
        <v>1</v>
      </c>
      <c r="X18" s="5" t="s">
        <v>108</v>
      </c>
      <c r="Y18" s="5">
        <v>0.1</v>
      </c>
      <c r="Z18" s="5">
        <f t="shared" si="4"/>
        <v>12</v>
      </c>
      <c r="AA18" s="5">
        <f t="shared" si="5"/>
        <v>0</v>
      </c>
      <c r="AB18" s="5">
        <f t="shared" si="6"/>
        <v>12</v>
      </c>
      <c r="AC18" s="5">
        <f t="shared" si="3"/>
        <v>0</v>
      </c>
      <c r="AD18" s="5">
        <f t="shared" si="7"/>
        <v>0</v>
      </c>
      <c r="AE18" s="28" t="str">
        <f>IF(COUNT(D18:O18)&gt;=1,MAX(D18:O18),"&lt;0.1")</f>
        <v>&lt;0.1</v>
      </c>
      <c r="AF18" s="8">
        <f>IF(COUNTIF(D18:O18,"~&lt;*")&gt;=1,"&lt;0.1",MIN(D18:O18))</f>
        <v>0</v>
      </c>
      <c r="AG18" s="40" t="str">
        <f>IF(AD18&lt;=Y18,"&lt;0.1",AD18)</f>
        <v>&lt;0.1</v>
      </c>
    </row>
    <row r="19" spans="1:33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8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4"/>
        <v>12</v>
      </c>
      <c r="AA19" s="5">
        <f t="shared" si="5"/>
        <v>0</v>
      </c>
      <c r="AB19" s="5">
        <f t="shared" si="6"/>
        <v>12</v>
      </c>
      <c r="AC19" s="5">
        <f t="shared" si="3"/>
        <v>0</v>
      </c>
      <c r="AD19" s="5">
        <f t="shared" si="7"/>
        <v>0</v>
      </c>
      <c r="AE19" s="28" t="str">
        <f>IF(COUNT(D19:O19)&gt;=1,MAX(D19:O19),"&lt;0.0002")</f>
        <v>&lt;0.0002</v>
      </c>
      <c r="AF19" s="8">
        <f>IF(COUNTIF(D19:O19,"~&lt;*")&gt;=1,"&lt;0.0002",MIN(D19:O19))</f>
        <v>0</v>
      </c>
      <c r="AG19" s="40" t="str">
        <f>IF(AD19&lt;=Y19,"&lt;0.0002",AD19)</f>
        <v>&lt;0.0002</v>
      </c>
    </row>
    <row r="20" spans="1:33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28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4"/>
        <v>12</v>
      </c>
      <c r="AA20" s="5">
        <f t="shared" si="5"/>
        <v>0</v>
      </c>
      <c r="AB20" s="5">
        <f t="shared" si="6"/>
        <v>12</v>
      </c>
      <c r="AC20" s="5">
        <f t="shared" si="3"/>
        <v>0</v>
      </c>
      <c r="AD20" s="5">
        <f t="shared" si="7"/>
        <v>0</v>
      </c>
      <c r="AE20" s="28" t="str">
        <f>IF(COUNT(D20:O20)&gt;=1,MAX(D20:O20),"&lt;0.005")</f>
        <v>&lt;0.005</v>
      </c>
      <c r="AF20" s="8">
        <f>IF(COUNTIF(D20:O20,"~&lt;*")&gt;=1,"&lt;0.005",MIN(D20:O20))</f>
        <v>0</v>
      </c>
      <c r="AG20" s="40" t="str">
        <f>IF(AD20&lt;=Y20,"&lt;0.005",AD20)</f>
        <v>&lt;0.005</v>
      </c>
    </row>
    <row r="21" spans="1:33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28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4"/>
        <v>12</v>
      </c>
      <c r="AA21" s="5">
        <f t="shared" si="5"/>
        <v>0</v>
      </c>
      <c r="AB21" s="5">
        <f t="shared" si="6"/>
        <v>12</v>
      </c>
      <c r="AC21" s="5">
        <f t="shared" si="3"/>
        <v>0</v>
      </c>
      <c r="AD21" s="5">
        <f t="shared" si="7"/>
        <v>0</v>
      </c>
      <c r="AE21" s="28" t="str">
        <f>IF(COUNT(D21:O21)&gt;=1,MAX(D21:O21),"&lt;0.001")</f>
        <v>&lt;0.001</v>
      </c>
      <c r="AF21" s="8">
        <f>IF(COUNTIF(D21:O21,"~&lt;*")&gt;=1,"&lt;0.001",MIN(D21:O21))</f>
        <v>0</v>
      </c>
      <c r="AG21" s="40" t="str">
        <f>IF(AD21&lt;=Y21,"&lt;0.001",AD21)</f>
        <v>&lt;0.001</v>
      </c>
    </row>
    <row r="22" spans="1:33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28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4"/>
        <v>12</v>
      </c>
      <c r="AA22" s="5">
        <f t="shared" si="5"/>
        <v>0</v>
      </c>
      <c r="AB22" s="5">
        <f t="shared" si="6"/>
        <v>12</v>
      </c>
      <c r="AC22" s="5">
        <f t="shared" si="3"/>
        <v>0</v>
      </c>
      <c r="AD22" s="5">
        <f t="shared" si="7"/>
        <v>0</v>
      </c>
      <c r="AE22" s="28" t="str">
        <f>IF(COUNT(D22:O22)&gt;=1,MAX(D22:O22),"&lt;0.001")</f>
        <v>&lt;0.001</v>
      </c>
      <c r="AF22" s="8">
        <f>IF(COUNTIF(D22:O22,"~&lt;*")&gt;=1,"&lt;0.001",MIN(D22:O22))</f>
        <v>0</v>
      </c>
      <c r="AG22" s="40" t="str">
        <f>IF(AD22&lt;=Y22,"&lt;0.001",AD22)</f>
        <v>&lt;0.001</v>
      </c>
    </row>
    <row r="23" spans="1:33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8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4"/>
        <v>12</v>
      </c>
      <c r="AA23" s="5">
        <f t="shared" si="5"/>
        <v>0</v>
      </c>
      <c r="AB23" s="5">
        <f t="shared" si="6"/>
        <v>12</v>
      </c>
      <c r="AC23" s="5">
        <f t="shared" si="3"/>
        <v>0</v>
      </c>
      <c r="AD23" s="5">
        <f t="shared" si="7"/>
        <v>0</v>
      </c>
      <c r="AE23" s="28" t="str">
        <f>IF(COUNT(D23:O23)&gt;=1,MAX(D23:O23),"&lt;0.001")</f>
        <v>&lt;0.001</v>
      </c>
      <c r="AF23" s="8">
        <f>IF(COUNTIF(D23:O23,"~&lt;*")&gt;=1,"&lt;0.001",MIN(D23:O23))</f>
        <v>0</v>
      </c>
      <c r="AG23" s="40" t="str">
        <f>IF(AD23&lt;=Y23,"&lt;0.001",AD23)</f>
        <v>&lt;0.001</v>
      </c>
    </row>
    <row r="24" spans="1:33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28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4"/>
        <v>12</v>
      </c>
      <c r="AA24" s="5">
        <f t="shared" si="5"/>
        <v>0</v>
      </c>
      <c r="AB24" s="5">
        <f t="shared" si="6"/>
        <v>12</v>
      </c>
      <c r="AC24" s="5">
        <f t="shared" si="3"/>
        <v>0</v>
      </c>
      <c r="AD24" s="5">
        <f t="shared" si="7"/>
        <v>0</v>
      </c>
      <c r="AE24" s="28" t="str">
        <f>IF(COUNT(D24:O24)&gt;=1,MAX(D24:O24),"&lt;0.001")</f>
        <v>&lt;0.001</v>
      </c>
      <c r="AF24" s="8">
        <f>IF(COUNTIF(D24:O24,"~&lt;*")&gt;=1,"&lt;0.001",MIN(D24:O24))</f>
        <v>0</v>
      </c>
      <c r="AG24" s="40" t="str">
        <f>IF(AD24&lt;=Y24,"&lt;0.001",AD24)</f>
        <v>&lt;0.001</v>
      </c>
    </row>
    <row r="25" spans="1:33" x14ac:dyDescent="0.15">
      <c r="A25" s="9">
        <v>20</v>
      </c>
      <c r="B25" s="1" t="s">
        <v>130</v>
      </c>
      <c r="C25" s="9" t="s">
        <v>131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28"/>
      <c r="Q25" s="10"/>
      <c r="R25" s="10"/>
      <c r="S25" s="41">
        <f t="shared" si="0"/>
        <v>5.0000000000000004E-6</v>
      </c>
      <c r="T25" s="5">
        <f t="shared" si="1"/>
        <v>1.0000000000000001E-5</v>
      </c>
      <c r="U25" s="5">
        <f t="shared" si="2"/>
        <v>2.5000000000000001E-5</v>
      </c>
      <c r="V25" s="5">
        <v>5.0000000000000002E-5</v>
      </c>
      <c r="X25" s="5" t="s">
        <v>132</v>
      </c>
      <c r="Y25" s="5">
        <v>5.0000000000000004E-6</v>
      </c>
      <c r="Z25" s="5">
        <f t="shared" si="4"/>
        <v>12</v>
      </c>
      <c r="AA25" s="5">
        <f t="shared" si="5"/>
        <v>0</v>
      </c>
      <c r="AB25" s="5">
        <f t="shared" si="6"/>
        <v>12</v>
      </c>
      <c r="AC25" s="5">
        <f t="shared" si="3"/>
        <v>0</v>
      </c>
      <c r="AD25" s="5">
        <f t="shared" si="7"/>
        <v>0</v>
      </c>
      <c r="AE25" s="28" t="str">
        <f>IF(COUNT(D25:O25)&gt;=1,MAX(D25:O25),"&lt;0.000005")</f>
        <v>&lt;0.000005</v>
      </c>
      <c r="AF25" s="8">
        <f>IF(COUNTIF(D25:O25,"~&lt;*")&gt;=1,"&lt;0.000005",MIN(D25:O25))</f>
        <v>0</v>
      </c>
      <c r="AG25" s="40" t="str">
        <f>IF(AD25&lt;=Y25,"&lt;0.000005",AD25)</f>
        <v>&lt;0.000005</v>
      </c>
    </row>
    <row r="26" spans="1:33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28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4"/>
        <v>12</v>
      </c>
      <c r="AA26" s="5">
        <f t="shared" si="5"/>
        <v>0</v>
      </c>
      <c r="AB26" s="5">
        <f t="shared" si="6"/>
        <v>12</v>
      </c>
      <c r="AC26" s="5">
        <f t="shared" si="3"/>
        <v>0</v>
      </c>
      <c r="AD26" s="5">
        <f t="shared" si="7"/>
        <v>0</v>
      </c>
      <c r="AE26" s="28" t="str">
        <f>IF(COUNT(D26:O26)&gt;=1,MAX(D26:O26),"&lt;0.001")</f>
        <v>&lt;0.001</v>
      </c>
      <c r="AF26" s="8">
        <f>IF(COUNTIF(D26:O26,"~&lt;*")&gt;=1,"&lt;0.001",MIN(D26:O26))</f>
        <v>0</v>
      </c>
      <c r="AG26" s="40" t="str">
        <f>IF(AD26&lt;=Y26,"&lt;0.001",AD26)</f>
        <v>&lt;0.001</v>
      </c>
    </row>
    <row r="27" spans="1:33" x14ac:dyDescent="0.15">
      <c r="A27" s="9">
        <v>22</v>
      </c>
      <c r="B27" s="1" t="s">
        <v>19</v>
      </c>
      <c r="C27" s="9" t="s">
        <v>76</v>
      </c>
      <c r="D27" s="8"/>
      <c r="E27" s="10" t="s">
        <v>148</v>
      </c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8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4"/>
        <v>12</v>
      </c>
      <c r="AA27" s="5">
        <f t="shared" si="5"/>
        <v>0</v>
      </c>
      <c r="AB27" s="5">
        <f t="shared" si="6"/>
        <v>12</v>
      </c>
      <c r="AC27" s="5">
        <f t="shared" si="3"/>
        <v>0</v>
      </c>
      <c r="AD27" s="5">
        <f t="shared" si="7"/>
        <v>0</v>
      </c>
      <c r="AE27" s="28" t="str">
        <f>IF(COUNT(D27:O27)&gt;=1,MAX(D27:O27),"&lt;0.06")</f>
        <v>&lt;0.06</v>
      </c>
      <c r="AF27" s="8" t="str">
        <f>IF(COUNTIF(D27:O27,"~&lt;*")&gt;=1,"&lt;0.06",MIN(D27:O27))</f>
        <v>&lt;0.06</v>
      </c>
      <c r="AG27" s="40" t="str">
        <f>IF(AD27&lt;=Y27,"&lt;0.06",AD27)</f>
        <v>&lt;0.06</v>
      </c>
    </row>
    <row r="28" spans="1:33" x14ac:dyDescent="0.15">
      <c r="A28" s="9">
        <v>23</v>
      </c>
      <c r="B28" s="1" t="s">
        <v>20</v>
      </c>
      <c r="C28" s="9" t="s">
        <v>75</v>
      </c>
      <c r="D28" s="8"/>
      <c r="E28" s="10" t="s">
        <v>146</v>
      </c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28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4"/>
        <v>12</v>
      </c>
      <c r="AA28" s="5">
        <f t="shared" si="5"/>
        <v>0</v>
      </c>
      <c r="AB28" s="5">
        <f t="shared" si="6"/>
        <v>12</v>
      </c>
      <c r="AC28" s="5">
        <f t="shared" si="3"/>
        <v>0</v>
      </c>
      <c r="AD28" s="5">
        <f t="shared" si="7"/>
        <v>0</v>
      </c>
      <c r="AE28" s="28" t="str">
        <f>IF(COUNT(D28:O28)&gt;=1,MAX(D28:O28),"&lt;0.002")</f>
        <v>&lt;0.002</v>
      </c>
      <c r="AF28" s="8" t="str">
        <f>IF(COUNTIF(D28:O28,"~&lt;*")&gt;=1,"&lt;0.002",MIN(D28:O28))</f>
        <v>&lt;0.002</v>
      </c>
      <c r="AG28" s="40" t="str">
        <f>IF(AD28&lt;=Y28,"&lt;0.002",AD28)</f>
        <v>&lt;0.002</v>
      </c>
    </row>
    <row r="29" spans="1:33" x14ac:dyDescent="0.15">
      <c r="A29" s="9">
        <v>24</v>
      </c>
      <c r="B29" s="1" t="s">
        <v>21</v>
      </c>
      <c r="C29" s="9" t="s">
        <v>77</v>
      </c>
      <c r="D29" s="8"/>
      <c r="E29" s="10">
        <v>8.9999999999999993E-3</v>
      </c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28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4"/>
        <v>12</v>
      </c>
      <c r="AA29" s="5">
        <f t="shared" si="5"/>
        <v>0</v>
      </c>
      <c r="AB29" s="5">
        <f t="shared" si="6"/>
        <v>11</v>
      </c>
      <c r="AC29" s="5">
        <f t="shared" si="3"/>
        <v>8.9999999999999993E-3</v>
      </c>
      <c r="AD29" s="5">
        <f t="shared" si="7"/>
        <v>7.4999999999999991E-4</v>
      </c>
      <c r="AE29" s="28">
        <f>IF(COUNT(D29:O29)&gt;=1,MAX(D29:O29),"&lt;0.001")</f>
        <v>8.9999999999999993E-3</v>
      </c>
      <c r="AF29" s="8">
        <f>IF(COUNTIF(D29:O29,"~&lt;*")&gt;=1,"&lt;0.001",MIN(D29:O29))</f>
        <v>8.9999999999999993E-3</v>
      </c>
      <c r="AG29" s="40" t="str">
        <f>IF(AD29&lt;=Y29,"&lt;0.001",AD29)</f>
        <v>&lt;0.001</v>
      </c>
    </row>
    <row r="30" spans="1:33" x14ac:dyDescent="0.15">
      <c r="A30" s="9">
        <v>25</v>
      </c>
      <c r="B30" s="1" t="s">
        <v>22</v>
      </c>
      <c r="C30" s="9" t="s">
        <v>78</v>
      </c>
      <c r="D30" s="8"/>
      <c r="E30" s="10" t="s">
        <v>149</v>
      </c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28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4"/>
        <v>12</v>
      </c>
      <c r="AA30" s="5">
        <f t="shared" si="5"/>
        <v>0</v>
      </c>
      <c r="AB30" s="5">
        <f t="shared" si="6"/>
        <v>12</v>
      </c>
      <c r="AC30" s="5">
        <f t="shared" si="3"/>
        <v>0</v>
      </c>
      <c r="AD30" s="5">
        <f t="shared" si="7"/>
        <v>0</v>
      </c>
      <c r="AE30" s="28" t="str">
        <f>IF(COUNT(D30:O30)&gt;=1,MAX(D30:O30),"&lt;0.003")</f>
        <v>&lt;0.003</v>
      </c>
      <c r="AF30" s="8" t="str">
        <f>IF(COUNTIF(D30:O30,"~&lt;*")&gt;=1,"&lt;0.003",MIN(D30:O30))</f>
        <v>&lt;0.003</v>
      </c>
      <c r="AG30" s="40" t="str">
        <f>IF(AD30&lt;=Y30,"&lt;0.003",AD30)</f>
        <v>&lt;0.003</v>
      </c>
    </row>
    <row r="31" spans="1:33" x14ac:dyDescent="0.15">
      <c r="A31" s="9">
        <v>26</v>
      </c>
      <c r="B31" s="1" t="s">
        <v>23</v>
      </c>
      <c r="C31" s="9" t="s">
        <v>79</v>
      </c>
      <c r="D31" s="8"/>
      <c r="E31" s="10" t="s">
        <v>147</v>
      </c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28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4"/>
        <v>12</v>
      </c>
      <c r="AA31" s="5">
        <f t="shared" si="5"/>
        <v>0</v>
      </c>
      <c r="AB31" s="5">
        <f t="shared" si="6"/>
        <v>12</v>
      </c>
      <c r="AC31" s="5">
        <f t="shared" si="3"/>
        <v>0</v>
      </c>
      <c r="AD31" s="5">
        <f t="shared" si="7"/>
        <v>0</v>
      </c>
      <c r="AE31" s="28" t="str">
        <f>IF(COUNT(D31:O31)&gt;=1,MAX(D31:O31),"&lt;0.001")</f>
        <v>&lt;0.001</v>
      </c>
      <c r="AF31" s="8" t="str">
        <f>IF(COUNTIF(D31:O31,"~&lt;*")&gt;=1,"&lt;0.001",MIN(D31:O31))</f>
        <v>&lt;0.001</v>
      </c>
      <c r="AG31" s="40" t="str">
        <f>IF(AD31&lt;=Y31,"&lt;0.001",AD31)</f>
        <v>&lt;0.001</v>
      </c>
    </row>
    <row r="32" spans="1:33" x14ac:dyDescent="0.15">
      <c r="A32" s="9">
        <v>27</v>
      </c>
      <c r="B32" s="1" t="s">
        <v>24</v>
      </c>
      <c r="C32" s="9" t="s">
        <v>68</v>
      </c>
      <c r="D32" s="8"/>
      <c r="E32" s="10" t="s">
        <v>147</v>
      </c>
      <c r="F32" s="10"/>
      <c r="G32" s="10"/>
      <c r="H32" s="10"/>
      <c r="I32" s="10"/>
      <c r="J32" s="10"/>
      <c r="K32" s="10"/>
      <c r="L32" s="10"/>
      <c r="M32" s="10"/>
      <c r="N32" s="10"/>
      <c r="O32" s="11"/>
      <c r="P32" s="28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4"/>
        <v>12</v>
      </c>
      <c r="AA32" s="5">
        <f t="shared" si="5"/>
        <v>0</v>
      </c>
      <c r="AB32" s="5">
        <f t="shared" si="6"/>
        <v>12</v>
      </c>
      <c r="AC32" s="5">
        <f t="shared" si="3"/>
        <v>0</v>
      </c>
      <c r="AD32" s="5">
        <f t="shared" si="7"/>
        <v>0</v>
      </c>
      <c r="AE32" s="28" t="str">
        <f>IF(COUNT(D32:O32)&gt;=1,MAX(D32:O32),"&lt;0.001")</f>
        <v>&lt;0.001</v>
      </c>
      <c r="AF32" s="8" t="str">
        <f>IF(COUNTIF(D32:O32,"~&lt;*")&gt;=1,"&lt;0.001",MIN(D32:O32))</f>
        <v>&lt;0.001</v>
      </c>
      <c r="AG32" s="40" t="str">
        <f>IF(AD32&lt;=Y32,"&lt;0.001",AD32)</f>
        <v>&lt;0.001</v>
      </c>
    </row>
    <row r="33" spans="1:33" x14ac:dyDescent="0.15">
      <c r="A33" s="9">
        <v>28</v>
      </c>
      <c r="B33" s="1" t="s">
        <v>25</v>
      </c>
      <c r="C33" s="9" t="s">
        <v>79</v>
      </c>
      <c r="D33" s="8"/>
      <c r="E33" s="10">
        <v>1.0999999999999999E-2</v>
      </c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28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4"/>
        <v>12</v>
      </c>
      <c r="AA33" s="5">
        <f t="shared" si="5"/>
        <v>0</v>
      </c>
      <c r="AB33" s="5">
        <f t="shared" si="6"/>
        <v>11</v>
      </c>
      <c r="AC33" s="5">
        <f t="shared" si="3"/>
        <v>1.0999999999999999E-2</v>
      </c>
      <c r="AD33" s="5">
        <f t="shared" si="7"/>
        <v>9.1666666666666665E-4</v>
      </c>
      <c r="AE33" s="28">
        <f>IF(COUNT(D33:O33)&gt;=1,MAX(D33:O33),"&lt;0.001")</f>
        <v>1.0999999999999999E-2</v>
      </c>
      <c r="AF33" s="8">
        <f>IF(COUNTIF(D33:O33,"~&lt;*")&gt;=1,"&lt;0.001",MIN(D33:O33))</f>
        <v>1.0999999999999999E-2</v>
      </c>
      <c r="AG33" s="40" t="str">
        <f>IF(AD33&lt;=Y33,"&lt;0.001",AD33)</f>
        <v>&lt;0.001</v>
      </c>
    </row>
    <row r="34" spans="1:33" x14ac:dyDescent="0.15">
      <c r="A34" s="9">
        <v>29</v>
      </c>
      <c r="B34" s="1" t="s">
        <v>26</v>
      </c>
      <c r="C34" s="9" t="s">
        <v>78</v>
      </c>
      <c r="D34" s="8"/>
      <c r="E34" s="10">
        <v>7.0000000000000001E-3</v>
      </c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28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4"/>
        <v>12</v>
      </c>
      <c r="AA34" s="5">
        <f t="shared" si="5"/>
        <v>0</v>
      </c>
      <c r="AB34" s="5">
        <f t="shared" si="6"/>
        <v>11</v>
      </c>
      <c r="AC34" s="5">
        <f t="shared" si="3"/>
        <v>7.0000000000000001E-3</v>
      </c>
      <c r="AD34" s="5">
        <f t="shared" si="7"/>
        <v>5.8333333333333338E-4</v>
      </c>
      <c r="AE34" s="28">
        <f>IF(COUNT(D34:O34)&gt;=1,MAX(D34:O34),"&lt;0.003")</f>
        <v>7.0000000000000001E-3</v>
      </c>
      <c r="AF34" s="8">
        <f>IF(COUNTIF(D34:O34,"~&lt;*")&gt;=1,"&lt;0.003",MIN(D34:O34))</f>
        <v>7.0000000000000001E-3</v>
      </c>
      <c r="AG34" s="40" t="str">
        <f>IF(AD34&lt;=Y34,"&lt;0.003",AD34)</f>
        <v>&lt;0.003</v>
      </c>
    </row>
    <row r="35" spans="1:33" x14ac:dyDescent="0.15">
      <c r="A35" s="9">
        <v>30</v>
      </c>
      <c r="B35" s="1" t="s">
        <v>27</v>
      </c>
      <c r="C35" s="9" t="s">
        <v>78</v>
      </c>
      <c r="D35" s="8"/>
      <c r="E35" s="10">
        <v>2E-3</v>
      </c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28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4"/>
        <v>12</v>
      </c>
      <c r="AA35" s="5">
        <f t="shared" si="5"/>
        <v>0</v>
      </c>
      <c r="AB35" s="5">
        <f t="shared" si="6"/>
        <v>11</v>
      </c>
      <c r="AC35" s="5">
        <f t="shared" si="3"/>
        <v>2E-3</v>
      </c>
      <c r="AD35" s="5">
        <f t="shared" si="7"/>
        <v>1.6666666666666666E-4</v>
      </c>
      <c r="AE35" s="28">
        <f>IF(COUNT(D35:O35)&gt;=1,MAX(D35:O35),"&lt;0.001")</f>
        <v>2E-3</v>
      </c>
      <c r="AF35" s="8">
        <f>IF(COUNTIF(D35:O35,"~&lt;*")&gt;=1,"&lt;0.001",MIN(D35:O35))</f>
        <v>2E-3</v>
      </c>
      <c r="AG35" s="40" t="str">
        <f>IF(AD35&lt;=Y35,"&lt;0.001",AD35)</f>
        <v>&lt;0.001</v>
      </c>
    </row>
    <row r="36" spans="1:33" x14ac:dyDescent="0.15">
      <c r="A36" s="9">
        <v>31</v>
      </c>
      <c r="B36" s="1" t="s">
        <v>28</v>
      </c>
      <c r="C36" s="9" t="s">
        <v>80</v>
      </c>
      <c r="D36" s="8"/>
      <c r="E36" s="10" t="s">
        <v>147</v>
      </c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28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4"/>
        <v>12</v>
      </c>
      <c r="AA36" s="5">
        <f t="shared" si="5"/>
        <v>0</v>
      </c>
      <c r="AB36" s="5">
        <f t="shared" si="6"/>
        <v>12</v>
      </c>
      <c r="AC36" s="5">
        <f t="shared" si="3"/>
        <v>0</v>
      </c>
      <c r="AD36" s="5">
        <f t="shared" si="7"/>
        <v>0</v>
      </c>
      <c r="AE36" s="28" t="str">
        <f>IF(COUNT(D36:O36)&gt;=1,MAX(D36:O36),"&lt;0.001")</f>
        <v>&lt;0.001</v>
      </c>
      <c r="AF36" s="8" t="str">
        <f>IF(COUNTIF(D36:O36,"~&lt;*")&gt;=1,"&lt;0.001",MIN(D36:O36))</f>
        <v>&lt;0.001</v>
      </c>
      <c r="AG36" s="40" t="str">
        <f>IF(AD36&lt;=Y36,"&lt;0.001",AD36)</f>
        <v>&lt;0.001</v>
      </c>
    </row>
    <row r="37" spans="1:33" x14ac:dyDescent="0.15">
      <c r="A37" s="9">
        <v>32</v>
      </c>
      <c r="B37" s="1" t="s">
        <v>29</v>
      </c>
      <c r="C37" s="9" t="s">
        <v>81</v>
      </c>
      <c r="D37" s="8"/>
      <c r="E37" s="10" t="s">
        <v>150</v>
      </c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28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4"/>
        <v>12</v>
      </c>
      <c r="AA37" s="5">
        <f t="shared" si="5"/>
        <v>0</v>
      </c>
      <c r="AB37" s="5">
        <f t="shared" si="6"/>
        <v>12</v>
      </c>
      <c r="AC37" s="5">
        <f t="shared" si="3"/>
        <v>0</v>
      </c>
      <c r="AD37" s="5">
        <f t="shared" si="7"/>
        <v>0</v>
      </c>
      <c r="AE37" s="28" t="str">
        <f>IF(COUNT(D37:O37)&gt;=1,MAX(D37:O37),"&lt;0.008")</f>
        <v>&lt;0.008</v>
      </c>
      <c r="AF37" s="8" t="str">
        <f>IF(COUNTIF(D37:O37,"~&lt;*")&gt;=1,"&lt;0.008",MIN(D37:O37))</f>
        <v>&lt;0.008</v>
      </c>
      <c r="AG37" s="40" t="str">
        <f>IF(AD37&lt;=Y37,"&lt;0.008",AD37)</f>
        <v>&lt;0.008</v>
      </c>
    </row>
    <row r="38" spans="1:33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28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3">
        <v>1</v>
      </c>
      <c r="X38" s="5" t="s">
        <v>101</v>
      </c>
      <c r="Y38" s="5">
        <v>1E-3</v>
      </c>
      <c r="Z38" s="5">
        <f t="shared" si="4"/>
        <v>12</v>
      </c>
      <c r="AA38" s="5">
        <f t="shared" si="5"/>
        <v>0</v>
      </c>
      <c r="AB38" s="5">
        <f t="shared" si="6"/>
        <v>12</v>
      </c>
      <c r="AC38" s="5">
        <f t="shared" si="3"/>
        <v>0</v>
      </c>
      <c r="AD38" s="5">
        <f t="shared" si="7"/>
        <v>0</v>
      </c>
      <c r="AE38" s="28" t="str">
        <f>IF(COUNT(D38:O38)&gt;=1,MAX(D38:O38),"&lt;0.001")</f>
        <v>&lt;0.001</v>
      </c>
      <c r="AF38" s="8">
        <f>IF(COUNTIF(D38:O38,"~&lt;*")&gt;=1,"&lt;0.001",MIN(D38:O38))</f>
        <v>0</v>
      </c>
      <c r="AG38" s="40" t="str">
        <f>IF(AD38&lt;=Y38,"&lt;0.001",AD38)</f>
        <v>&lt;0.001</v>
      </c>
    </row>
    <row r="39" spans="1:33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28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4"/>
        <v>12</v>
      </c>
      <c r="AA39" s="5">
        <f t="shared" si="5"/>
        <v>0</v>
      </c>
      <c r="AB39" s="5">
        <f t="shared" si="6"/>
        <v>12</v>
      </c>
      <c r="AC39" s="5">
        <f t="shared" si="3"/>
        <v>0</v>
      </c>
      <c r="AD39" s="5">
        <f t="shared" si="7"/>
        <v>0</v>
      </c>
      <c r="AE39" s="28" t="str">
        <f>IF(COUNT(D39:O39)&gt;=1,MAX(D39:O39),"&lt;0.01")</f>
        <v>&lt;0.01</v>
      </c>
      <c r="AF39" s="8">
        <f>IF(COUNTIF(D39:O39,"~&lt;*")&gt;=1,"&lt;0.01",MIN(D39:O39))</f>
        <v>0</v>
      </c>
      <c r="AG39" s="40" t="str">
        <f>IF(AD39&lt;=Y39,"&lt;0.01",AD39)</f>
        <v>&lt;0.01</v>
      </c>
    </row>
    <row r="40" spans="1:33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28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4"/>
        <v>12</v>
      </c>
      <c r="AA40" s="5">
        <f t="shared" si="5"/>
        <v>0</v>
      </c>
      <c r="AB40" s="5">
        <f t="shared" si="6"/>
        <v>12</v>
      </c>
      <c r="AC40" s="5">
        <f t="shared" si="3"/>
        <v>0</v>
      </c>
      <c r="AD40" s="5">
        <f t="shared" si="7"/>
        <v>0</v>
      </c>
      <c r="AE40" s="28" t="str">
        <f>IF(COUNT(D40:O40)&gt;=1,MAX(D40:O40),"&lt;0.03")</f>
        <v>&lt;0.03</v>
      </c>
      <c r="AF40" s="8">
        <f>IF(COUNTIF(D40:O40,"~&lt;*")&gt;=1,"&lt;0.03",MIN(D40:O40))</f>
        <v>0</v>
      </c>
      <c r="AG40" s="40" t="str">
        <f>IF(AD40&lt;=Y40,"&lt;0.03",AD40)</f>
        <v>&lt;0.03</v>
      </c>
    </row>
    <row r="41" spans="1:33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28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3">
        <v>1</v>
      </c>
      <c r="X41" s="5" t="s">
        <v>114</v>
      </c>
      <c r="Y41" s="5">
        <v>0.01</v>
      </c>
      <c r="Z41" s="5">
        <f t="shared" si="4"/>
        <v>12</v>
      </c>
      <c r="AA41" s="5">
        <f t="shared" si="5"/>
        <v>0</v>
      </c>
      <c r="AB41" s="5">
        <f t="shared" si="6"/>
        <v>12</v>
      </c>
      <c r="AC41" s="5">
        <f t="shared" si="3"/>
        <v>0</v>
      </c>
      <c r="AD41" s="5">
        <f t="shared" si="7"/>
        <v>0</v>
      </c>
      <c r="AE41" s="28" t="str">
        <f>IF(COUNT(D41:O41)&gt;=1,MAX(D41:O41),"&lt;0.01")</f>
        <v>&lt;0.01</v>
      </c>
      <c r="AF41" s="8">
        <f>IF(COUNTIF(D41:O41,"~&lt;*")&gt;=1,"&lt;0.01",MIN(D41:O41))</f>
        <v>0</v>
      </c>
      <c r="AG41" s="40" t="str">
        <f>IF(AD41&lt;=Y41,"&lt;0.01",AD41)</f>
        <v>&lt;0.01</v>
      </c>
    </row>
    <row r="42" spans="1:33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28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4"/>
        <v>12</v>
      </c>
      <c r="AA42" s="5">
        <f t="shared" si="5"/>
        <v>0</v>
      </c>
      <c r="AB42" s="5">
        <f t="shared" si="6"/>
        <v>12</v>
      </c>
      <c r="AC42" s="5">
        <f t="shared" si="3"/>
        <v>0</v>
      </c>
      <c r="AD42" s="5">
        <f t="shared" si="7"/>
        <v>0</v>
      </c>
      <c r="AE42" s="28" t="str">
        <f>IF(COUNT(D42:O42)&gt;=1,MAX(D42:O42),"&lt;0.1")</f>
        <v>&lt;0.1</v>
      </c>
      <c r="AF42" s="8">
        <f>IF(COUNTIF(D42:O42,"~&lt;*")&gt;=1,"&lt;0.1",MIN(D42:O42))</f>
        <v>0</v>
      </c>
      <c r="AG42" s="40" t="str">
        <f>IF(AD42&lt;=Y42,"&lt;0.1",AD42)</f>
        <v>&lt;0.1</v>
      </c>
    </row>
    <row r="43" spans="1:33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28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4"/>
        <v>12</v>
      </c>
      <c r="AA43" s="5">
        <f t="shared" si="5"/>
        <v>0</v>
      </c>
      <c r="AB43" s="5">
        <f t="shared" si="6"/>
        <v>12</v>
      </c>
      <c r="AC43" s="5">
        <f t="shared" si="3"/>
        <v>0</v>
      </c>
      <c r="AD43" s="5">
        <f t="shared" si="7"/>
        <v>0</v>
      </c>
      <c r="AE43" s="28" t="str">
        <f>IF(COUNT(D43:O43)&gt;=1,MAX(D43:O43),"&lt;0.001")</f>
        <v>&lt;0.001</v>
      </c>
      <c r="AF43" s="8">
        <f>IF(COUNTIF(D43:O43,"~&lt;*")&gt;=1,"&lt;0.001",MIN(D43:O43))</f>
        <v>0</v>
      </c>
      <c r="AG43" s="40" t="str">
        <f>IF(AD43&lt;=Y43,"&lt;0.001",AD43)</f>
        <v>&lt;0.001</v>
      </c>
    </row>
    <row r="44" spans="1:33" x14ac:dyDescent="0.15">
      <c r="A44" s="9">
        <v>39</v>
      </c>
      <c r="B44" s="1" t="s">
        <v>36</v>
      </c>
      <c r="C44" s="9" t="s">
        <v>84</v>
      </c>
      <c r="D44" s="39">
        <v>5.4</v>
      </c>
      <c r="E44" s="10">
        <v>5.0999999999999996</v>
      </c>
      <c r="F44" s="10">
        <v>5.5</v>
      </c>
      <c r="G44" s="10">
        <v>7.6</v>
      </c>
      <c r="H44" s="10"/>
      <c r="I44" s="10"/>
      <c r="J44" s="10"/>
      <c r="K44" s="10"/>
      <c r="L44" s="10"/>
      <c r="M44" s="11"/>
      <c r="N44" s="11"/>
      <c r="O44" s="11"/>
      <c r="P44" s="28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4"/>
        <v>12</v>
      </c>
      <c r="AA44" s="5">
        <f t="shared" si="5"/>
        <v>0</v>
      </c>
      <c r="AB44" s="5">
        <f t="shared" si="6"/>
        <v>8</v>
      </c>
      <c r="AC44" s="5">
        <f t="shared" si="3"/>
        <v>23.6</v>
      </c>
      <c r="AD44" s="5">
        <f t="shared" si="7"/>
        <v>1.9666666666666668</v>
      </c>
      <c r="AE44" s="28">
        <f>IF(COUNT(D44:O44)&gt;=1,MAX(D44:O44),"&lt;0.2")</f>
        <v>7.6</v>
      </c>
      <c r="AF44" s="8">
        <f>IF(COUNTIF(D44:O44,"~&lt;*")&gt;=1,"&lt;0.2",MIN(D44:O44))</f>
        <v>5.0999999999999996</v>
      </c>
      <c r="AG44" s="40">
        <f>IF(AD44&lt;=Y44,"&lt;0.2",AD44)</f>
        <v>1.9666666666666668</v>
      </c>
    </row>
    <row r="45" spans="1:33" x14ac:dyDescent="0.15">
      <c r="A45" s="9">
        <v>40</v>
      </c>
      <c r="B45" s="1" t="s">
        <v>37</v>
      </c>
      <c r="C45" s="9" t="s">
        <v>85</v>
      </c>
      <c r="D45" s="8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28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4"/>
        <v>12</v>
      </c>
      <c r="AA45" s="5">
        <f t="shared" si="5"/>
        <v>0</v>
      </c>
      <c r="AB45" s="5">
        <f t="shared" si="6"/>
        <v>12</v>
      </c>
      <c r="AC45" s="5">
        <f t="shared" si="3"/>
        <v>0</v>
      </c>
      <c r="AD45" s="5">
        <f t="shared" si="7"/>
        <v>0</v>
      </c>
      <c r="AE45" s="28" t="str">
        <f>IF(COUNT(D45:O45)&gt;=1,MAX(D45:O45),"&lt;1")</f>
        <v>&lt;1</v>
      </c>
      <c r="AF45" s="8">
        <f>IF(COUNTIF(D45:O45,"~&lt;*")&gt;=1,"&lt;1",MIN(D45:O45))</f>
        <v>0</v>
      </c>
      <c r="AG45" s="40" t="str">
        <f>IF(AD45&lt;=Y45,"&lt;1",AD45)</f>
        <v>&lt;1</v>
      </c>
    </row>
    <row r="46" spans="1:33" x14ac:dyDescent="0.15">
      <c r="A46" s="9">
        <v>41</v>
      </c>
      <c r="B46" s="1" t="s">
        <v>38</v>
      </c>
      <c r="C46" s="9" t="s">
        <v>86</v>
      </c>
      <c r="D46" s="8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28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4"/>
        <v>12</v>
      </c>
      <c r="AA46" s="5">
        <f t="shared" si="5"/>
        <v>0</v>
      </c>
      <c r="AB46" s="5">
        <f t="shared" si="6"/>
        <v>12</v>
      </c>
      <c r="AC46" s="5">
        <f t="shared" si="3"/>
        <v>0</v>
      </c>
      <c r="AD46" s="5">
        <f t="shared" si="7"/>
        <v>0</v>
      </c>
      <c r="AE46" s="28" t="str">
        <f>IF(COUNT(D46:O46)&gt;=1,MAX(D46:O46),"&lt;1")</f>
        <v>&lt;1</v>
      </c>
      <c r="AF46" s="8">
        <f>IF(COUNTIF(D46:O46,"~&lt;*")&gt;=1,"&lt;1",MIN(D46:O46))</f>
        <v>0</v>
      </c>
      <c r="AG46" s="40" t="str">
        <f>IF(AD46&lt;=Y46,"&lt;1",AD46)</f>
        <v>&lt;1</v>
      </c>
    </row>
    <row r="47" spans="1:33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8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4"/>
        <v>12</v>
      </c>
      <c r="AA47" s="5">
        <f t="shared" si="5"/>
        <v>0</v>
      </c>
      <c r="AB47" s="5">
        <f t="shared" si="6"/>
        <v>12</v>
      </c>
      <c r="AC47" s="5">
        <f t="shared" si="3"/>
        <v>0</v>
      </c>
      <c r="AD47" s="5">
        <f t="shared" si="7"/>
        <v>0</v>
      </c>
      <c r="AE47" s="28" t="str">
        <f>IF(COUNT(D47:O47)&gt;=1,MAX(D47:O47),"&lt;0.02")</f>
        <v>&lt;0.02</v>
      </c>
      <c r="AF47" s="8">
        <f>IF(COUNTIF(D47:O47,"~&lt;*")&gt;=1,"&lt;0.02",MIN(D47:O47))</f>
        <v>0</v>
      </c>
      <c r="AG47" s="40" t="str">
        <f>IF(AD47&lt;=Y47,"&lt;0.02",AD47)</f>
        <v>&lt;0.02</v>
      </c>
    </row>
    <row r="48" spans="1:33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8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4"/>
        <v>12</v>
      </c>
      <c r="AA48" s="5">
        <f t="shared" si="5"/>
        <v>0</v>
      </c>
      <c r="AB48" s="5">
        <f t="shared" si="6"/>
        <v>12</v>
      </c>
      <c r="AC48" s="5">
        <f t="shared" si="3"/>
        <v>0</v>
      </c>
      <c r="AD48" s="5">
        <f t="shared" si="7"/>
        <v>0</v>
      </c>
      <c r="AE48" s="28" t="str">
        <f>IF(COUNT(D48:O48)&gt;=1,MAX(D48:O48),"&lt;0.000001")</f>
        <v>&lt;0.000001</v>
      </c>
      <c r="AF48" s="8">
        <f>IF(COUNTIF(D48:O48,"~&lt;*")&gt;=1,"&lt;0.000001",MIN(D48:O48))</f>
        <v>0</v>
      </c>
      <c r="AG48" s="40" t="str">
        <f>IF(AD48&lt;=Y48,"&lt;0.000001",AD48)</f>
        <v>&lt;0.000001</v>
      </c>
    </row>
    <row r="49" spans="1:33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8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4"/>
        <v>12</v>
      </c>
      <c r="AA49" s="5">
        <f t="shared" si="5"/>
        <v>0</v>
      </c>
      <c r="AB49" s="5">
        <f t="shared" si="6"/>
        <v>12</v>
      </c>
      <c r="AC49" s="5">
        <f t="shared" si="3"/>
        <v>0</v>
      </c>
      <c r="AD49" s="5">
        <f t="shared" si="7"/>
        <v>0</v>
      </c>
      <c r="AE49" s="28" t="str">
        <f>IF(COUNT(D49:O49)&gt;=1,MAX(D49:O49),"&lt;0.000001")</f>
        <v>&lt;0.000001</v>
      </c>
      <c r="AF49" s="8">
        <f>IF(COUNTIF(D49:O49,"~&lt;*")&gt;=1,"&lt;0.000001",MIN(D49:O49))</f>
        <v>0</v>
      </c>
      <c r="AG49" s="40" t="str">
        <f>IF(AD49&lt;=Y49,"&lt;0.000001",AD49)</f>
        <v>&lt;0.000001</v>
      </c>
    </row>
    <row r="50" spans="1:33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28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4"/>
        <v>12</v>
      </c>
      <c r="AA50" s="5">
        <f t="shared" si="5"/>
        <v>0</v>
      </c>
      <c r="AB50" s="5">
        <f t="shared" si="6"/>
        <v>12</v>
      </c>
      <c r="AC50" s="5">
        <f t="shared" si="3"/>
        <v>0</v>
      </c>
      <c r="AD50" s="5">
        <f t="shared" si="7"/>
        <v>0</v>
      </c>
      <c r="AE50" s="28" t="str">
        <f>IF(COUNT(D50:O50)&gt;=1,MAX(D50:O50),"&lt;0.002")</f>
        <v>&lt;0.002</v>
      </c>
      <c r="AF50" s="8">
        <f>IF(COUNTIF(D50:O50,"~&lt;*")&gt;=1,"&lt;0.002",MIN(D50:O50))</f>
        <v>0</v>
      </c>
      <c r="AG50" s="40" t="str">
        <f>IF(AD50&lt;=Y50,"&lt;0.002",AD50)</f>
        <v>&lt;0.002</v>
      </c>
    </row>
    <row r="51" spans="1:33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28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4"/>
        <v>12</v>
      </c>
      <c r="AA51" s="5">
        <f t="shared" si="5"/>
        <v>0</v>
      </c>
      <c r="AB51" s="5">
        <f t="shared" si="6"/>
        <v>12</v>
      </c>
      <c r="AC51" s="5">
        <f t="shared" si="3"/>
        <v>0</v>
      </c>
      <c r="AD51" s="5">
        <f t="shared" si="7"/>
        <v>0</v>
      </c>
      <c r="AE51" s="28" t="str">
        <f>IF(COUNT(D51:O51)&gt;=1,MAX(D51:O51),"&lt;0.0005")</f>
        <v>&lt;0.0005</v>
      </c>
      <c r="AF51" s="8">
        <f>IF(COUNTIF(D51:O51,"~&lt;*")&gt;=1,"&lt;0.0005",MIN(D51:O51))</f>
        <v>0</v>
      </c>
      <c r="AG51" s="40" t="str">
        <f>IF(AD51&lt;=Y51,"&lt;0.0005",AD51)</f>
        <v>&lt;0.0005</v>
      </c>
    </row>
    <row r="52" spans="1:33" x14ac:dyDescent="0.15">
      <c r="A52" s="9">
        <v>47</v>
      </c>
      <c r="B52" s="1" t="s">
        <v>44</v>
      </c>
      <c r="C52" s="9" t="s">
        <v>89</v>
      </c>
      <c r="D52" s="8">
        <v>0.6</v>
      </c>
      <c r="E52" s="10">
        <v>0.5</v>
      </c>
      <c r="F52" s="10">
        <v>0.5</v>
      </c>
      <c r="G52" s="10">
        <v>0.6</v>
      </c>
      <c r="H52" s="10"/>
      <c r="I52" s="10"/>
      <c r="J52" s="10"/>
      <c r="K52" s="10"/>
      <c r="L52" s="10"/>
      <c r="M52" s="10"/>
      <c r="N52" s="10"/>
      <c r="O52" s="11"/>
      <c r="P52" s="28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33">
        <v>3</v>
      </c>
      <c r="X52" s="5" t="s">
        <v>121</v>
      </c>
      <c r="Y52" s="5">
        <v>0.3</v>
      </c>
      <c r="Z52" s="5">
        <f t="shared" si="4"/>
        <v>12</v>
      </c>
      <c r="AA52" s="5">
        <f t="shared" si="5"/>
        <v>0</v>
      </c>
      <c r="AB52" s="5">
        <f t="shared" si="6"/>
        <v>8</v>
      </c>
      <c r="AC52" s="5">
        <f t="shared" si="3"/>
        <v>2.2000000000000002</v>
      </c>
      <c r="AD52" s="5">
        <f t="shared" si="7"/>
        <v>0.18333333333333335</v>
      </c>
      <c r="AE52" s="28">
        <f>IF(COUNT(D52:O52)&gt;=1,MAX(D52:O52),"&lt;0.3")</f>
        <v>0.6</v>
      </c>
      <c r="AF52" s="8">
        <f>IF(COUNTIF(D52:O52,"~&lt;*")&gt;=1,"&lt;0.3",MIN(D52:O52))</f>
        <v>0.5</v>
      </c>
      <c r="AG52" s="40" t="str">
        <f>IF(AD52&lt;=Y52,"&lt;0.3",AD52)</f>
        <v>&lt;0.3</v>
      </c>
    </row>
    <row r="53" spans="1:33" x14ac:dyDescent="0.15">
      <c r="A53" s="9">
        <v>48</v>
      </c>
      <c r="B53" s="1" t="s">
        <v>45</v>
      </c>
      <c r="C53" s="9" t="s">
        <v>54</v>
      </c>
      <c r="D53" s="10">
        <v>7.3</v>
      </c>
      <c r="E53" s="12">
        <v>7</v>
      </c>
      <c r="F53" s="12">
        <v>7</v>
      </c>
      <c r="G53" s="10">
        <v>7.2</v>
      </c>
      <c r="H53" s="10"/>
      <c r="I53" s="10"/>
      <c r="J53" s="10"/>
      <c r="K53" s="10"/>
      <c r="L53" s="10"/>
      <c r="M53" s="10"/>
      <c r="N53" s="11"/>
      <c r="O53" s="11"/>
      <c r="P53" s="28"/>
      <c r="Q53" s="10"/>
      <c r="R53" s="10"/>
      <c r="U53" s="5">
        <v>5.8</v>
      </c>
      <c r="V53" s="5">
        <v>8.6</v>
      </c>
      <c r="AE53" s="31">
        <f>MAX(D53:O53)</f>
        <v>7.3</v>
      </c>
      <c r="AF53" s="39">
        <f>MIN(D53:O53)</f>
        <v>7</v>
      </c>
      <c r="AG53" s="40">
        <f>AVERAGE(D53:O53)</f>
        <v>7.125</v>
      </c>
    </row>
    <row r="54" spans="1:33" x14ac:dyDescent="0.15">
      <c r="A54" s="9">
        <v>49</v>
      </c>
      <c r="B54" s="1" t="s">
        <v>46</v>
      </c>
      <c r="C54" s="9" t="s">
        <v>55</v>
      </c>
      <c r="D54" s="10" t="s">
        <v>142</v>
      </c>
      <c r="E54" s="10" t="s">
        <v>142</v>
      </c>
      <c r="F54" s="10" t="s">
        <v>142</v>
      </c>
      <c r="G54" s="10" t="s">
        <v>142</v>
      </c>
      <c r="H54" s="10"/>
      <c r="I54" s="10"/>
      <c r="J54" s="10"/>
      <c r="K54" s="10"/>
      <c r="L54" s="10"/>
      <c r="M54" s="10"/>
      <c r="N54" s="10"/>
      <c r="O54" s="11"/>
      <c r="P54" s="28"/>
      <c r="Q54" s="10"/>
      <c r="R54" s="10"/>
      <c r="V54" s="5" t="s">
        <v>95</v>
      </c>
      <c r="AE54" s="28"/>
      <c r="AF54" s="8"/>
      <c r="AG54" s="40"/>
    </row>
    <row r="55" spans="1:33" x14ac:dyDescent="0.15">
      <c r="A55" s="9">
        <v>50</v>
      </c>
      <c r="B55" s="1" t="s">
        <v>47</v>
      </c>
      <c r="C55" s="9" t="s">
        <v>55</v>
      </c>
      <c r="D55" s="10" t="s">
        <v>142</v>
      </c>
      <c r="E55" s="10" t="s">
        <v>142</v>
      </c>
      <c r="F55" s="10" t="s">
        <v>142</v>
      </c>
      <c r="G55" s="10" t="s">
        <v>142</v>
      </c>
      <c r="H55" s="10"/>
      <c r="I55" s="10"/>
      <c r="J55" s="10"/>
      <c r="K55" s="10"/>
      <c r="L55" s="10"/>
      <c r="M55" s="10"/>
      <c r="N55" s="10"/>
      <c r="O55" s="11"/>
      <c r="P55" s="28"/>
      <c r="Q55" s="10"/>
      <c r="R55" s="10"/>
      <c r="V55" s="5" t="s">
        <v>95</v>
      </c>
      <c r="AE55" s="28"/>
      <c r="AF55" s="8"/>
      <c r="AG55" s="40"/>
    </row>
    <row r="56" spans="1:33" x14ac:dyDescent="0.15">
      <c r="A56" s="9">
        <v>51</v>
      </c>
      <c r="B56" s="1" t="s">
        <v>48</v>
      </c>
      <c r="C56" s="9" t="s">
        <v>56</v>
      </c>
      <c r="D56" s="10" t="s">
        <v>143</v>
      </c>
      <c r="E56" s="10" t="s">
        <v>143</v>
      </c>
      <c r="F56" s="10" t="s">
        <v>143</v>
      </c>
      <c r="G56" s="10" t="s">
        <v>143</v>
      </c>
      <c r="H56" s="10"/>
      <c r="I56" s="10"/>
      <c r="J56" s="10"/>
      <c r="K56" s="10"/>
      <c r="L56" s="10"/>
      <c r="M56" s="10"/>
      <c r="N56" s="10"/>
      <c r="O56" s="11"/>
      <c r="P56" s="28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4"/>
        <v>12</v>
      </c>
      <c r="AA56" s="5">
        <f t="shared" si="5"/>
        <v>0</v>
      </c>
      <c r="AB56" s="5">
        <f t="shared" si="6"/>
        <v>12</v>
      </c>
      <c r="AC56" s="5">
        <f>SUM(D56:O56)</f>
        <v>0</v>
      </c>
      <c r="AD56" s="5">
        <f>AC56/Z56</f>
        <v>0</v>
      </c>
      <c r="AE56" s="28" t="str">
        <f>IF(COUNT(D56:O56)&gt;=1,MAX(D56:O56),"&lt;0.5")</f>
        <v>&lt;0.5</v>
      </c>
      <c r="AF56" s="8" t="str">
        <f>IF(COUNTIF(D56:O56,"~&lt;*")&gt;=1,"&lt;0.5",MIN(D56:O56))</f>
        <v>&lt;0.5</v>
      </c>
      <c r="AG56" s="40" t="str">
        <f>IF(AD56&lt;=Y56,"&lt;0.5",AD56)</f>
        <v>&lt;0.5</v>
      </c>
    </row>
    <row r="57" spans="1:33" x14ac:dyDescent="0.15">
      <c r="A57" s="13">
        <v>52</v>
      </c>
      <c r="B57" s="2" t="s">
        <v>49</v>
      </c>
      <c r="C57" s="13" t="s">
        <v>57</v>
      </c>
      <c r="D57" s="14" t="s">
        <v>144</v>
      </c>
      <c r="E57" s="14" t="s">
        <v>144</v>
      </c>
      <c r="F57" s="14" t="s">
        <v>144</v>
      </c>
      <c r="G57" s="14" t="s">
        <v>144</v>
      </c>
      <c r="H57" s="14"/>
      <c r="I57" s="14"/>
      <c r="J57" s="14"/>
      <c r="K57" s="14"/>
      <c r="L57" s="14"/>
      <c r="M57" s="14"/>
      <c r="N57" s="14"/>
      <c r="O57" s="15"/>
      <c r="P57" s="16"/>
      <c r="Q57" s="14"/>
      <c r="R57" s="14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4"/>
        <v>12</v>
      </c>
      <c r="AA57" s="5">
        <f t="shared" si="5"/>
        <v>0</v>
      </c>
      <c r="AB57" s="5">
        <f t="shared" si="6"/>
        <v>12</v>
      </c>
      <c r="AC57" s="5">
        <f>SUM(D57:O57)</f>
        <v>0</v>
      </c>
      <c r="AD57" s="5">
        <f>AC57/Z57</f>
        <v>0</v>
      </c>
      <c r="AE57" s="16" t="str">
        <f>IF(COUNT(D57:O57)&gt;=1,MAX(D57:O57),"&lt;0.1")</f>
        <v>&lt;0.1</v>
      </c>
      <c r="AF57" s="8" t="str">
        <f>IF(COUNTIF(D57:O57,"~&lt;*")&gt;=1,"&lt;0.1",MIN(D57:O57))</f>
        <v>&lt;0.1</v>
      </c>
      <c r="AG57" s="40" t="str">
        <f>IF(AD57&lt;=Y57,"&lt;0.1",AD57)</f>
        <v>&lt;0.1</v>
      </c>
    </row>
    <row r="58" spans="1:33" x14ac:dyDescent="0.15">
      <c r="A58" s="5" t="s">
        <v>61</v>
      </c>
      <c r="B58" s="21" t="s">
        <v>62</v>
      </c>
      <c r="P58" s="37"/>
      <c r="AE58" s="37"/>
    </row>
    <row r="59" spans="1:33" x14ac:dyDescent="0.15">
      <c r="A59" s="17"/>
      <c r="B59" s="17" t="s">
        <v>59</v>
      </c>
      <c r="C59" s="17"/>
      <c r="D59" s="18">
        <v>21.5</v>
      </c>
      <c r="E59" s="18">
        <v>21.2</v>
      </c>
      <c r="F59" s="18">
        <v>19.8</v>
      </c>
      <c r="G59" s="18">
        <v>32.799999999999997</v>
      </c>
      <c r="H59" s="18"/>
      <c r="I59" s="18"/>
      <c r="J59" s="18"/>
      <c r="K59" s="18"/>
      <c r="L59" s="18"/>
      <c r="M59" s="18"/>
      <c r="N59" s="18"/>
      <c r="O59" s="18"/>
      <c r="P59" s="30"/>
      <c r="Q59" s="18"/>
      <c r="R59" s="18"/>
      <c r="AE59" s="30">
        <f>MAX(D59:O59)</f>
        <v>32.799999999999997</v>
      </c>
      <c r="AF59" s="18">
        <f>MIN(D59:O59)</f>
        <v>19.8</v>
      </c>
      <c r="AG59" s="18">
        <f>AVERAGE(D59:O59)</f>
        <v>23.824999999999999</v>
      </c>
    </row>
    <row r="60" spans="1:33" x14ac:dyDescent="0.15">
      <c r="A60" s="19"/>
      <c r="B60" s="19" t="s">
        <v>60</v>
      </c>
      <c r="C60" s="19"/>
      <c r="D60" s="12">
        <v>13.5</v>
      </c>
      <c r="E60" s="12">
        <v>17</v>
      </c>
      <c r="F60" s="12">
        <v>19</v>
      </c>
      <c r="G60" s="12">
        <v>23</v>
      </c>
      <c r="H60" s="12"/>
      <c r="I60" s="12"/>
      <c r="J60" s="12"/>
      <c r="K60" s="12"/>
      <c r="L60" s="12"/>
      <c r="M60" s="12"/>
      <c r="N60" s="12"/>
      <c r="O60" s="12"/>
      <c r="P60" s="31"/>
      <c r="Q60" s="12"/>
      <c r="R60" s="12"/>
      <c r="AE60" s="31">
        <f>MAX(D60:O60)</f>
        <v>23</v>
      </c>
      <c r="AF60" s="12">
        <f>MIN(D60:O60)</f>
        <v>13.5</v>
      </c>
      <c r="AG60" s="12">
        <f>AVERAGE(D60:O60)</f>
        <v>18.125</v>
      </c>
    </row>
    <row r="61" spans="1:33" x14ac:dyDescent="0.15">
      <c r="A61" s="20"/>
      <c r="B61" s="20" t="s">
        <v>90</v>
      </c>
      <c r="C61" s="20"/>
      <c r="D61" s="27">
        <v>0.24</v>
      </c>
      <c r="E61" s="27">
        <v>0.22</v>
      </c>
      <c r="F61" s="27">
        <v>0.22</v>
      </c>
      <c r="G61" s="27">
        <v>0.14000000000000001</v>
      </c>
      <c r="H61" s="27"/>
      <c r="I61" s="27"/>
      <c r="J61" s="27"/>
      <c r="K61" s="27"/>
      <c r="L61" s="27"/>
      <c r="M61" s="27"/>
      <c r="N61" s="27"/>
      <c r="O61" s="27"/>
      <c r="P61" s="38"/>
      <c r="Q61" s="36"/>
      <c r="R61" s="36"/>
      <c r="AE61" s="38">
        <f>MAX(D61:O61)</f>
        <v>0.24</v>
      </c>
      <c r="AF61" s="36">
        <f>MIN(D61:O61)</f>
        <v>0.14000000000000001</v>
      </c>
      <c r="AG61" s="36">
        <f>AVERAGE(D61:O61)</f>
        <v>0.20499999999999999</v>
      </c>
    </row>
  </sheetData>
  <mergeCells count="3">
    <mergeCell ref="A1:R1"/>
    <mergeCell ref="AE2:AG3"/>
    <mergeCell ref="A4:C4"/>
  </mergeCells>
  <phoneticPr fontId="10"/>
  <conditionalFormatting sqref="D6:O6">
    <cfRule type="cellIs" dxfId="749" priority="262" stopIfTrue="1" operator="equal">
      <formula>$W$6</formula>
    </cfRule>
  </conditionalFormatting>
  <conditionalFormatting sqref="D6:R6">
    <cfRule type="cellIs" dxfId="748" priority="271" stopIfTrue="1" operator="greaterThan">
      <formula>$S$6</formula>
    </cfRule>
    <cfRule type="cellIs" dxfId="747" priority="270" stopIfTrue="1" operator="greaterThan">
      <formula>$T$6</formula>
    </cfRule>
    <cfRule type="cellIs" dxfId="746" priority="269" stopIfTrue="1" operator="greaterThan">
      <formula>$U$6</formula>
    </cfRule>
    <cfRule type="cellIs" dxfId="745" priority="268" stopIfTrue="1" operator="greaterThan">
      <formula>$V$6</formula>
    </cfRule>
  </conditionalFormatting>
  <conditionalFormatting sqref="D7:R7">
    <cfRule type="cellIs" dxfId="744" priority="263" stopIfTrue="1" operator="equal">
      <formula>$V$7</formula>
    </cfRule>
  </conditionalFormatting>
  <conditionalFormatting sqref="D8:R8">
    <cfRule type="cellIs" dxfId="743" priority="261" operator="greaterThan">
      <formula>$S$8</formula>
    </cfRule>
    <cfRule type="cellIs" dxfId="742" priority="260" operator="greaterThan">
      <formula>$T$8</formula>
    </cfRule>
    <cfRule type="cellIs" dxfId="741" priority="259" operator="greaterThan">
      <formula>$U$8</formula>
    </cfRule>
    <cfRule type="cellIs" dxfId="740" priority="258" operator="greaterThan">
      <formula>$V$8</formula>
    </cfRule>
    <cfRule type="cellIs" dxfId="739" priority="257" operator="equal">
      <formula>$X$8</formula>
    </cfRule>
  </conditionalFormatting>
  <conditionalFormatting sqref="D8:R20">
    <cfRule type="cellIs" dxfId="738" priority="197" operator="equal">
      <formula>$W$6</formula>
    </cfRule>
  </conditionalFormatting>
  <conditionalFormatting sqref="D9:R9">
    <cfRule type="cellIs" dxfId="737" priority="253" operator="greaterThan">
      <formula>$V$9</formula>
    </cfRule>
    <cfRule type="cellIs" dxfId="736" priority="256" operator="greaterThan">
      <formula>$S$9</formula>
    </cfRule>
    <cfRule type="cellIs" dxfId="735" priority="255" operator="greaterThan">
      <formula>$T$9</formula>
    </cfRule>
    <cfRule type="cellIs" dxfId="734" priority="254" operator="greaterThan">
      <formula>$U$9</formula>
    </cfRule>
    <cfRule type="cellIs" dxfId="733" priority="252" operator="equal">
      <formula>$X$9</formula>
    </cfRule>
  </conditionalFormatting>
  <conditionalFormatting sqref="D10:R10">
    <cfRule type="cellIs" dxfId="732" priority="251" operator="greaterThan">
      <formula>$S$10</formula>
    </cfRule>
    <cfRule type="cellIs" dxfId="731" priority="250" operator="greaterThan">
      <formula>$T$10</formula>
    </cfRule>
    <cfRule type="cellIs" dxfId="730" priority="249" operator="greaterThan">
      <formula>$U$10</formula>
    </cfRule>
    <cfRule type="cellIs" dxfId="729" priority="248" operator="greaterThan">
      <formula>$V$10</formula>
    </cfRule>
    <cfRule type="cellIs" dxfId="728" priority="247" operator="equal">
      <formula>$X$10</formula>
    </cfRule>
  </conditionalFormatting>
  <conditionalFormatting sqref="D11:R11">
    <cfRule type="cellIs" dxfId="727" priority="242" operator="equal">
      <formula>$X$11</formula>
    </cfRule>
    <cfRule type="cellIs" dxfId="726" priority="245" operator="greaterThan">
      <formula>$T$11</formula>
    </cfRule>
    <cfRule type="cellIs" dxfId="725" priority="246" operator="greaterThan">
      <formula>$S$11</formula>
    </cfRule>
    <cfRule type="cellIs" dxfId="724" priority="244" operator="greaterThan">
      <formula>$U$11</formula>
    </cfRule>
    <cfRule type="cellIs" dxfId="723" priority="243" operator="greaterThan">
      <formula>$V$11</formula>
    </cfRule>
  </conditionalFormatting>
  <conditionalFormatting sqref="D12:R12">
    <cfRule type="cellIs" dxfId="722" priority="241" operator="greaterThan">
      <formula>$S$12</formula>
    </cfRule>
    <cfRule type="cellIs" dxfId="721" priority="239" operator="greaterThan">
      <formula>$U$12</formula>
    </cfRule>
    <cfRule type="cellIs" dxfId="720" priority="238" operator="greaterThan">
      <formula>$V$12</formula>
    </cfRule>
    <cfRule type="cellIs" dxfId="719" priority="237" operator="equal">
      <formula>$X$12</formula>
    </cfRule>
    <cfRule type="cellIs" dxfId="718" priority="240" operator="greaterThan">
      <formula>$T$12</formula>
    </cfRule>
  </conditionalFormatting>
  <conditionalFormatting sqref="D13:R13">
    <cfRule type="cellIs" dxfId="717" priority="236" operator="greaterThan">
      <formula>$S$13</formula>
    </cfRule>
    <cfRule type="cellIs" dxfId="716" priority="235" operator="greaterThan">
      <formula>$T$13</formula>
    </cfRule>
    <cfRule type="cellIs" dxfId="715" priority="234" operator="greaterThan">
      <formula>$U$13</formula>
    </cfRule>
    <cfRule type="cellIs" dxfId="714" priority="233" operator="greaterThan">
      <formula>$V$13</formula>
    </cfRule>
    <cfRule type="cellIs" dxfId="713" priority="232" operator="equal">
      <formula>$X$13</formula>
    </cfRule>
  </conditionalFormatting>
  <conditionalFormatting sqref="D14:R14">
    <cfRule type="cellIs" dxfId="712" priority="231" operator="greaterThan">
      <formula>$S$14</formula>
    </cfRule>
    <cfRule type="cellIs" dxfId="711" priority="230" operator="greaterThan">
      <formula>$T$14</formula>
    </cfRule>
    <cfRule type="cellIs" dxfId="710" priority="229" operator="greaterThan">
      <formula>$U$14</formula>
    </cfRule>
    <cfRule type="cellIs" dxfId="709" priority="228" operator="greaterThan">
      <formula>$V$14</formula>
    </cfRule>
    <cfRule type="cellIs" dxfId="708" priority="227" operator="equal">
      <formula>$X$14</formula>
    </cfRule>
  </conditionalFormatting>
  <conditionalFormatting sqref="D15:R15">
    <cfRule type="cellIs" dxfId="707" priority="226" operator="greaterThan">
      <formula>$S$15</formula>
    </cfRule>
    <cfRule type="cellIs" dxfId="706" priority="225" operator="greaterThan">
      <formula>$T$15</formula>
    </cfRule>
    <cfRule type="cellIs" dxfId="705" priority="224" operator="greaterThan">
      <formula>$U$15</formula>
    </cfRule>
    <cfRule type="cellIs" dxfId="704" priority="223" operator="greaterThan">
      <formula>$V$15</formula>
    </cfRule>
    <cfRule type="cellIs" dxfId="703" priority="222" operator="equal">
      <formula>$X$15</formula>
    </cfRule>
  </conditionalFormatting>
  <conditionalFormatting sqref="D16:R16">
    <cfRule type="cellIs" dxfId="702" priority="217" operator="equal">
      <formula>$X$16</formula>
    </cfRule>
    <cfRule type="cellIs" dxfId="701" priority="221" operator="greaterThan">
      <formula>$S$16</formula>
    </cfRule>
    <cfRule type="cellIs" dxfId="700" priority="220" operator="greaterThan">
      <formula>$T$16</formula>
    </cfRule>
    <cfRule type="cellIs" dxfId="699" priority="219" operator="greaterThan">
      <formula>$U$16</formula>
    </cfRule>
    <cfRule type="cellIs" dxfId="698" priority="218" operator="greaterThan">
      <formula>$V$16</formula>
    </cfRule>
  </conditionalFormatting>
  <conditionalFormatting sqref="D17:R17">
    <cfRule type="cellIs" dxfId="697" priority="212" operator="equal">
      <formula>$X$17</formula>
    </cfRule>
    <cfRule type="cellIs" dxfId="696" priority="216" operator="greaterThan">
      <formula>$S$17</formula>
    </cfRule>
    <cfRule type="cellIs" dxfId="695" priority="214" operator="greaterThan">
      <formula>$U$17</formula>
    </cfRule>
    <cfRule type="cellIs" dxfId="694" priority="215" operator="greaterThan">
      <formula>$T$17</formula>
    </cfRule>
    <cfRule type="cellIs" dxfId="693" priority="213" operator="greaterThan">
      <formula>$V$17</formula>
    </cfRule>
  </conditionalFormatting>
  <conditionalFormatting sqref="D18:R18">
    <cfRule type="cellIs" dxfId="692" priority="209" operator="greaterThan">
      <formula>$U$18</formula>
    </cfRule>
    <cfRule type="cellIs" dxfId="691" priority="210" operator="greaterThan">
      <formula>$T$18</formula>
    </cfRule>
    <cfRule type="cellIs" dxfId="690" priority="208" operator="greaterThan">
      <formula>$V$18</formula>
    </cfRule>
    <cfRule type="cellIs" dxfId="689" priority="207" operator="equal">
      <formula>$X$18</formula>
    </cfRule>
    <cfRule type="cellIs" dxfId="688" priority="211" operator="greaterThan">
      <formula>$S$18</formula>
    </cfRule>
  </conditionalFormatting>
  <conditionalFormatting sqref="D19:R19">
    <cfRule type="cellIs" dxfId="687" priority="205" operator="greaterThan">
      <formula>$T$19</formula>
    </cfRule>
    <cfRule type="cellIs" dxfId="686" priority="204" operator="greaterThan">
      <formula>$U$19</formula>
    </cfRule>
    <cfRule type="cellIs" dxfId="685" priority="203" operator="greaterThan">
      <formula>$V$19</formula>
    </cfRule>
    <cfRule type="cellIs" dxfId="684" priority="202" operator="equal">
      <formula>$X$19</formula>
    </cfRule>
    <cfRule type="cellIs" dxfId="683" priority="206" operator="greaterThan">
      <formula>$S$19</formula>
    </cfRule>
  </conditionalFormatting>
  <conditionalFormatting sqref="D20:R20">
    <cfRule type="cellIs" dxfId="682" priority="201" operator="greaterThan">
      <formula>$S$20</formula>
    </cfRule>
    <cfRule type="cellIs" dxfId="681" priority="200" operator="greaterThan">
      <formula>$T$20</formula>
    </cfRule>
    <cfRule type="cellIs" dxfId="680" priority="199" operator="greaterThan">
      <formula>$U$20</formula>
    </cfRule>
    <cfRule type="cellIs" dxfId="679" priority="198" operator="greaterThan">
      <formula>$V$20</formula>
    </cfRule>
    <cfRule type="cellIs" dxfId="678" priority="196" operator="equal">
      <formula>$X$20</formula>
    </cfRule>
  </conditionalFormatting>
  <conditionalFormatting sqref="D21:R21">
    <cfRule type="cellIs" dxfId="677" priority="195" operator="greaterThan">
      <formula>$S$21</formula>
    </cfRule>
    <cfRule type="cellIs" dxfId="676" priority="194" operator="greaterThan">
      <formula>$T$21</formula>
    </cfRule>
    <cfRule type="cellIs" dxfId="675" priority="193" operator="greaterThan">
      <formula>$U$21</formula>
    </cfRule>
    <cfRule type="cellIs" dxfId="674" priority="192" operator="greaterThan">
      <formula>$V$21</formula>
    </cfRule>
    <cfRule type="cellIs" priority="191" operator="equal">
      <formula>$W$6</formula>
    </cfRule>
    <cfRule type="cellIs" dxfId="673" priority="190" operator="equal">
      <formula>$X$21</formula>
    </cfRule>
  </conditionalFormatting>
  <conditionalFormatting sqref="D22:R22">
    <cfRule type="cellIs" dxfId="672" priority="189" operator="greaterThan">
      <formula>$S$22</formula>
    </cfRule>
    <cfRule type="cellIs" dxfId="671" priority="188" operator="greaterThan">
      <formula>$T$22</formula>
    </cfRule>
    <cfRule type="cellIs" dxfId="670" priority="187" operator="greaterThan">
      <formula>$U$22</formula>
    </cfRule>
    <cfRule type="cellIs" dxfId="669" priority="186" operator="greaterThan">
      <formula>$V$22</formula>
    </cfRule>
    <cfRule type="cellIs" dxfId="668" priority="185" operator="equal">
      <formula>$X$22</formula>
    </cfRule>
  </conditionalFormatting>
  <conditionalFormatting sqref="D22:R52">
    <cfRule type="cellIs" dxfId="667" priority="16" operator="equal">
      <formula>$W$6</formula>
    </cfRule>
  </conditionalFormatting>
  <conditionalFormatting sqref="D23:R23">
    <cfRule type="cellIs" dxfId="666" priority="184" operator="greaterThan">
      <formula>$S$23</formula>
    </cfRule>
    <cfRule type="cellIs" dxfId="665" priority="183" operator="greaterThan">
      <formula>$T$23</formula>
    </cfRule>
    <cfRule type="cellIs" dxfId="664" priority="182" operator="greaterThan">
      <formula>$U$23</formula>
    </cfRule>
    <cfRule type="cellIs" dxfId="663" priority="181" operator="greaterThan">
      <formula>$V$23</formula>
    </cfRule>
    <cfRule type="cellIs" dxfId="662" priority="180" operator="equal">
      <formula>$X$23</formula>
    </cfRule>
  </conditionalFormatting>
  <conditionalFormatting sqref="D24:R24">
    <cfRule type="cellIs" dxfId="661" priority="177" operator="greaterThan">
      <formula>$U$24</formula>
    </cfRule>
    <cfRule type="cellIs" dxfId="660" priority="179" operator="greaterThan">
      <formula>$S$24</formula>
    </cfRule>
    <cfRule type="cellIs" dxfId="659" priority="178" operator="greaterThan">
      <formula>$T$24</formula>
    </cfRule>
    <cfRule type="cellIs" dxfId="658" priority="176" operator="greaterThan">
      <formula>$V$24</formula>
    </cfRule>
    <cfRule type="cellIs" dxfId="657" priority="175" operator="equal">
      <formula>$X$24</formula>
    </cfRule>
  </conditionalFormatting>
  <conditionalFormatting sqref="D25:R25">
    <cfRule type="cellIs" dxfId="656" priority="172" operator="greaterThan">
      <formula>$U$25</formula>
    </cfRule>
    <cfRule type="cellIs" dxfId="655" priority="170" operator="equal">
      <formula>$X$25</formula>
    </cfRule>
    <cfRule type="cellIs" dxfId="654" priority="171" operator="greaterThan">
      <formula>$V$25</formula>
    </cfRule>
    <cfRule type="cellIs" dxfId="653" priority="174" operator="greaterThan">
      <formula>$S$25</formula>
    </cfRule>
    <cfRule type="cellIs" dxfId="652" priority="173" operator="greaterThan">
      <formula>$T$25</formula>
    </cfRule>
  </conditionalFormatting>
  <conditionalFormatting sqref="D26:R26">
    <cfRule type="cellIs" dxfId="651" priority="168" operator="greaterThan">
      <formula>$T$26</formula>
    </cfRule>
    <cfRule type="cellIs" dxfId="650" priority="169" operator="greaterThan">
      <formula>$S$26</formula>
    </cfRule>
    <cfRule type="cellIs" dxfId="649" priority="167" operator="greaterThan">
      <formula>$U$26</formula>
    </cfRule>
    <cfRule type="cellIs" dxfId="648" priority="166" operator="greaterThan">
      <formula>$V$26</formula>
    </cfRule>
    <cfRule type="cellIs" dxfId="647" priority="165" operator="equal">
      <formula>$X$26</formula>
    </cfRule>
  </conditionalFormatting>
  <conditionalFormatting sqref="D27:R27">
    <cfRule type="cellIs" dxfId="646" priority="164" operator="greaterThan">
      <formula>$S$27</formula>
    </cfRule>
    <cfRule type="cellIs" dxfId="645" priority="163" operator="greaterThan">
      <formula>$T$27</formula>
    </cfRule>
    <cfRule type="cellIs" dxfId="644" priority="162" operator="greaterThan">
      <formula>$U$27</formula>
    </cfRule>
    <cfRule type="cellIs" dxfId="643" priority="161" operator="greaterThan">
      <formula>$V$27</formula>
    </cfRule>
    <cfRule type="cellIs" dxfId="642" priority="160" operator="equal">
      <formula>$X$27</formula>
    </cfRule>
  </conditionalFormatting>
  <conditionalFormatting sqref="D28:R28">
    <cfRule type="cellIs" dxfId="641" priority="155" operator="equal">
      <formula>$X$28</formula>
    </cfRule>
    <cfRule type="cellIs" dxfId="640" priority="159" operator="greaterThan">
      <formula>$S$28</formula>
    </cfRule>
    <cfRule type="cellIs" dxfId="639" priority="158" operator="greaterThan">
      <formula>$T$28</formula>
    </cfRule>
    <cfRule type="cellIs" dxfId="638" priority="157" operator="greaterThan">
      <formula>$U$28</formula>
    </cfRule>
    <cfRule type="cellIs" dxfId="637" priority="156" operator="greaterThan">
      <formula>$V$28</formula>
    </cfRule>
  </conditionalFormatting>
  <conditionalFormatting sqref="D29:R29">
    <cfRule type="cellIs" dxfId="636" priority="152" operator="greaterThan">
      <formula>$U$29</formula>
    </cfRule>
    <cfRule type="cellIs" dxfId="635" priority="151" operator="greaterThan">
      <formula>$V$29</formula>
    </cfRule>
    <cfRule type="cellIs" dxfId="634" priority="150" operator="equal">
      <formula>$X$29</formula>
    </cfRule>
    <cfRule type="cellIs" dxfId="633" priority="154" operator="greaterThan">
      <formula>$S$29</formula>
    </cfRule>
    <cfRule type="cellIs" dxfId="632" priority="153" operator="greaterThan">
      <formula>$T$29</formula>
    </cfRule>
  </conditionalFormatting>
  <conditionalFormatting sqref="D30:R30">
    <cfRule type="cellIs" dxfId="631" priority="145" operator="equal">
      <formula>$X$30</formula>
    </cfRule>
    <cfRule type="cellIs" dxfId="630" priority="146" operator="greaterThan">
      <formula>$V$30</formula>
    </cfRule>
    <cfRule type="cellIs" dxfId="629" priority="147" operator="greaterThan">
      <formula>$U$30</formula>
    </cfRule>
    <cfRule type="cellIs" dxfId="628" priority="148" operator="greaterThan">
      <formula>$T$30</formula>
    </cfRule>
    <cfRule type="cellIs" dxfId="627" priority="149" operator="greaterThan">
      <formula>$S$30</formula>
    </cfRule>
  </conditionalFormatting>
  <conditionalFormatting sqref="D31:R31">
    <cfRule type="cellIs" dxfId="626" priority="143" operator="greaterThan">
      <formula>$T$31</formula>
    </cfRule>
    <cfRule type="cellIs" dxfId="625" priority="144" operator="greaterThan">
      <formula>$S$31</formula>
    </cfRule>
    <cfRule type="cellIs" dxfId="624" priority="142" operator="greaterThan">
      <formula>$U$31</formula>
    </cfRule>
    <cfRule type="cellIs" dxfId="623" priority="141" operator="greaterThan">
      <formula>$V$31</formula>
    </cfRule>
    <cfRule type="cellIs" dxfId="622" priority="140" operator="equal">
      <formula>$X$31</formula>
    </cfRule>
  </conditionalFormatting>
  <conditionalFormatting sqref="D32:R32">
    <cfRule type="cellIs" dxfId="621" priority="137" operator="greaterThan">
      <formula>$U$32</formula>
    </cfRule>
    <cfRule type="cellIs" dxfId="620" priority="139" operator="greaterThan">
      <formula>$S$32</formula>
    </cfRule>
    <cfRule type="cellIs" dxfId="619" priority="138" operator="greaterThan">
      <formula>$T$32</formula>
    </cfRule>
    <cfRule type="cellIs" dxfId="618" priority="136" operator="greaterThan">
      <formula>$V$32</formula>
    </cfRule>
    <cfRule type="cellIs" dxfId="617" priority="135" operator="equal">
      <formula>$X$32</formula>
    </cfRule>
  </conditionalFormatting>
  <conditionalFormatting sqref="D33:R33">
    <cfRule type="cellIs" dxfId="616" priority="134" operator="greaterThan">
      <formula>$S$33</formula>
    </cfRule>
    <cfRule type="cellIs" dxfId="615" priority="133" operator="greaterThan">
      <formula>$T$33</formula>
    </cfRule>
    <cfRule type="cellIs" dxfId="614" priority="132" operator="greaterThan">
      <formula>$U$33</formula>
    </cfRule>
    <cfRule type="cellIs" dxfId="613" priority="131" operator="greaterThan">
      <formula>$V$33</formula>
    </cfRule>
    <cfRule type="cellIs" dxfId="612" priority="129" operator="equal">
      <formula>$X$33</formula>
    </cfRule>
  </conditionalFormatting>
  <conditionalFormatting sqref="D34:R34">
    <cfRule type="cellIs" dxfId="611" priority="128" operator="greaterThan">
      <formula>$S$34</formula>
    </cfRule>
    <cfRule type="cellIs" dxfId="610" priority="127" operator="greaterThan">
      <formula>$T$34</formula>
    </cfRule>
    <cfRule type="cellIs" dxfId="609" priority="126" operator="greaterThan">
      <formula>$U$34</formula>
    </cfRule>
    <cfRule type="cellIs" dxfId="608" priority="125" operator="greaterThan">
      <formula>$V$34</formula>
    </cfRule>
    <cfRule type="cellIs" dxfId="607" priority="123" operator="equal">
      <formula>$X$34</formula>
    </cfRule>
  </conditionalFormatting>
  <conditionalFormatting sqref="D35:R35">
    <cfRule type="cellIs" dxfId="606" priority="122" operator="greaterThan">
      <formula>$S$35</formula>
    </cfRule>
    <cfRule type="cellIs" dxfId="605" priority="121" operator="greaterThan">
      <formula>$T$35</formula>
    </cfRule>
    <cfRule type="cellIs" dxfId="604" priority="120" operator="greaterThan">
      <formula>$U$35</formula>
    </cfRule>
    <cfRule type="cellIs" dxfId="603" priority="119" operator="greaterThan">
      <formula>$V$35</formula>
    </cfRule>
    <cfRule type="cellIs" dxfId="602" priority="117" operator="equal">
      <formula>$X$35</formula>
    </cfRule>
  </conditionalFormatting>
  <conditionalFormatting sqref="D36:R36">
    <cfRule type="cellIs" dxfId="601" priority="116" operator="greaterThan">
      <formula>$S$36</formula>
    </cfRule>
    <cfRule type="cellIs" dxfId="600" priority="115" operator="greaterThan">
      <formula>$T$36</formula>
    </cfRule>
    <cfRule type="cellIs" dxfId="599" priority="111" operator="equal">
      <formula>$X$36</formula>
    </cfRule>
    <cfRule type="cellIs" dxfId="598" priority="114" operator="greaterThan">
      <formula>$U$36</formula>
    </cfRule>
    <cfRule type="cellIs" dxfId="597" priority="113" operator="greaterThan">
      <formula>$V$36</formula>
    </cfRule>
  </conditionalFormatting>
  <conditionalFormatting sqref="D37:R37">
    <cfRule type="cellIs" dxfId="596" priority="110" operator="greaterThan">
      <formula>$S$37</formula>
    </cfRule>
    <cfRule type="cellIs" dxfId="595" priority="109" operator="greaterThan">
      <formula>$T$37</formula>
    </cfRule>
    <cfRule type="cellIs" dxfId="594" priority="108" operator="greaterThan">
      <formula>$U$37</formula>
    </cfRule>
    <cfRule type="cellIs" dxfId="593" priority="107" operator="greaterThan">
      <formula>$V$37</formula>
    </cfRule>
    <cfRule type="cellIs" dxfId="592" priority="105" operator="equal">
      <formula>$X$37</formula>
    </cfRule>
  </conditionalFormatting>
  <conditionalFormatting sqref="D38:R38">
    <cfRule type="cellIs" dxfId="591" priority="104" operator="greaterThan">
      <formula>$S$38</formula>
    </cfRule>
    <cfRule type="cellIs" dxfId="590" priority="103" operator="greaterThan">
      <formula>$T$38</formula>
    </cfRule>
    <cfRule type="cellIs" dxfId="589" priority="102" operator="greaterThan">
      <formula>$U$38</formula>
    </cfRule>
    <cfRule type="cellIs" dxfId="588" priority="101" operator="greaterThan">
      <formula>$V$38</formula>
    </cfRule>
    <cfRule type="cellIs" dxfId="587" priority="99" operator="equal">
      <formula>$X$38</formula>
    </cfRule>
  </conditionalFormatting>
  <conditionalFormatting sqref="D39:R39">
    <cfRule type="cellIs" dxfId="586" priority="98" operator="greaterThan">
      <formula>$S$39</formula>
    </cfRule>
    <cfRule type="cellIs" dxfId="585" priority="97" operator="greaterThan">
      <formula>$T$39</formula>
    </cfRule>
    <cfRule type="cellIs" dxfId="584" priority="96" operator="greaterThan">
      <formula>$U$39</formula>
    </cfRule>
    <cfRule type="cellIs" dxfId="583" priority="95" operator="greaterThan">
      <formula>$V$39</formula>
    </cfRule>
    <cfRule type="cellIs" dxfId="582" priority="93" operator="equal">
      <formula>$X$39</formula>
    </cfRule>
  </conditionalFormatting>
  <conditionalFormatting sqref="D40:R40">
    <cfRule type="cellIs" dxfId="581" priority="92" operator="greaterThan">
      <formula>$S$40</formula>
    </cfRule>
    <cfRule type="cellIs" dxfId="580" priority="91" operator="greaterThan">
      <formula>$T$40</formula>
    </cfRule>
    <cfRule type="cellIs" dxfId="579" priority="90" operator="greaterThan">
      <formula>$U$40</formula>
    </cfRule>
    <cfRule type="cellIs" dxfId="578" priority="89" operator="greaterThan">
      <formula>$V$40</formula>
    </cfRule>
    <cfRule type="cellIs" dxfId="577" priority="87" operator="equal">
      <formula>$X$40</formula>
    </cfRule>
  </conditionalFormatting>
  <conditionalFormatting sqref="D41:R41">
    <cfRule type="cellIs" dxfId="576" priority="86" operator="greaterThan">
      <formula>$S$41</formula>
    </cfRule>
    <cfRule type="cellIs" dxfId="575" priority="85" operator="greaterThan">
      <formula>$T$41</formula>
    </cfRule>
    <cfRule type="cellIs" dxfId="574" priority="84" operator="greaterThan">
      <formula>$U$41</formula>
    </cfRule>
    <cfRule type="cellIs" dxfId="573" priority="83" operator="greaterThan">
      <formula>$V$41</formula>
    </cfRule>
    <cfRule type="cellIs" dxfId="572" priority="81" operator="equal">
      <formula>$X$41</formula>
    </cfRule>
  </conditionalFormatting>
  <conditionalFormatting sqref="D42:R42">
    <cfRule type="cellIs" dxfId="571" priority="80" operator="greaterThan">
      <formula>$S$42</formula>
    </cfRule>
    <cfRule type="cellIs" dxfId="570" priority="79" operator="greaterThan">
      <formula>$T$42</formula>
    </cfRule>
    <cfRule type="cellIs" dxfId="569" priority="78" operator="greaterThan">
      <formula>$U$42</formula>
    </cfRule>
    <cfRule type="cellIs" dxfId="568" priority="77" operator="greaterThan">
      <formula>$V$42</formula>
    </cfRule>
    <cfRule type="cellIs" dxfId="567" priority="75" operator="equal">
      <formula>$X$42</formula>
    </cfRule>
  </conditionalFormatting>
  <conditionalFormatting sqref="D43:R43">
    <cfRule type="cellIs" dxfId="566" priority="71" operator="greaterThan">
      <formula>$V$43</formula>
    </cfRule>
    <cfRule type="cellIs" dxfId="565" priority="73" operator="greaterThan">
      <formula>$T$43</formula>
    </cfRule>
    <cfRule type="cellIs" dxfId="564" priority="74" operator="greaterThan">
      <formula>$S$43</formula>
    </cfRule>
    <cfRule type="cellIs" dxfId="563" priority="72" operator="greaterThan">
      <formula>$U$43</formula>
    </cfRule>
    <cfRule type="cellIs" dxfId="562" priority="69" operator="equal">
      <formula>$X$43</formula>
    </cfRule>
  </conditionalFormatting>
  <conditionalFormatting sqref="D44:R44">
    <cfRule type="cellIs" dxfId="561" priority="68" operator="greaterThan">
      <formula>$S$44</formula>
    </cfRule>
    <cfRule type="cellIs" dxfId="560" priority="67" operator="greaterThan">
      <formula>$T$44</formula>
    </cfRule>
    <cfRule type="cellIs" dxfId="559" priority="66" operator="greaterThan">
      <formula>$U$44</formula>
    </cfRule>
    <cfRule type="cellIs" dxfId="558" priority="65" operator="greaterThan">
      <formula>$V$44</formula>
    </cfRule>
    <cfRule type="cellIs" dxfId="557" priority="63" operator="equal">
      <formula>$X$44</formula>
    </cfRule>
  </conditionalFormatting>
  <conditionalFormatting sqref="D45:R45">
    <cfRule type="cellIs" dxfId="556" priority="61" operator="greaterThan">
      <formula>$T$45</formula>
    </cfRule>
    <cfRule type="cellIs" dxfId="555" priority="62" operator="greaterThan">
      <formula>$S$45</formula>
    </cfRule>
    <cfRule type="cellIs" dxfId="554" priority="60" operator="greaterThan">
      <formula>$U$45</formula>
    </cfRule>
    <cfRule type="cellIs" dxfId="553" priority="59" operator="greaterThan">
      <formula>$V$45</formula>
    </cfRule>
    <cfRule type="cellIs" dxfId="552" priority="57" operator="equal">
      <formula>$X$45</formula>
    </cfRule>
  </conditionalFormatting>
  <conditionalFormatting sqref="D46:R46">
    <cfRule type="cellIs" dxfId="551" priority="56" operator="greaterThan">
      <formula>$S$46</formula>
    </cfRule>
    <cfRule type="cellIs" dxfId="550" priority="55" operator="greaterThan">
      <formula>$T$46</formula>
    </cfRule>
    <cfRule type="cellIs" dxfId="549" priority="54" operator="greaterThan">
      <formula>$U$46</formula>
    </cfRule>
    <cfRule type="cellIs" dxfId="548" priority="53" operator="greaterThan">
      <formula>$V$46</formula>
    </cfRule>
    <cfRule type="cellIs" dxfId="547" priority="51" operator="equal">
      <formula>$X$46</formula>
    </cfRule>
  </conditionalFormatting>
  <conditionalFormatting sqref="D47:R47">
    <cfRule type="cellIs" dxfId="546" priority="50" operator="greaterThan">
      <formula>$S$47</formula>
    </cfRule>
    <cfRule type="cellIs" dxfId="545" priority="49" operator="greaterThan">
      <formula>$T$47</formula>
    </cfRule>
    <cfRule type="cellIs" dxfId="544" priority="48" operator="greaterThan">
      <formula>$U$47</formula>
    </cfRule>
    <cfRule type="cellIs" dxfId="543" priority="47" operator="greaterThan">
      <formula>$V$47</formula>
    </cfRule>
    <cfRule type="cellIs" dxfId="542" priority="45" operator="equal">
      <formula>$X$47</formula>
    </cfRule>
  </conditionalFormatting>
  <conditionalFormatting sqref="D48:R48">
    <cfRule type="cellIs" dxfId="541" priority="44" operator="greaterThan">
      <formula>$S$48</formula>
    </cfRule>
    <cfRule type="cellIs" dxfId="540" priority="43" operator="greaterThan">
      <formula>$T$48</formula>
    </cfRule>
    <cfRule type="cellIs" dxfId="539" priority="42" operator="greaterThan">
      <formula>$U$48</formula>
    </cfRule>
    <cfRule type="cellIs" dxfId="538" priority="41" operator="greaterThan">
      <formula>$V$48</formula>
    </cfRule>
    <cfRule type="cellIs" dxfId="537" priority="39" operator="equal">
      <formula>$X$48</formula>
    </cfRule>
  </conditionalFormatting>
  <conditionalFormatting sqref="D49:R49">
    <cfRule type="cellIs" dxfId="536" priority="36" operator="greaterThan">
      <formula>$U$49</formula>
    </cfRule>
    <cfRule type="cellIs" dxfId="535" priority="38" operator="greaterThan">
      <formula>$S$49</formula>
    </cfRule>
    <cfRule type="cellIs" dxfId="534" priority="37" operator="greaterThan">
      <formula>$T$49</formula>
    </cfRule>
    <cfRule type="cellIs" dxfId="533" priority="35" operator="greaterThan">
      <formula>$V$49</formula>
    </cfRule>
    <cfRule type="cellIs" dxfId="532" priority="33" operator="equal">
      <formula>$X$49</formula>
    </cfRule>
  </conditionalFormatting>
  <conditionalFormatting sqref="D50:R50">
    <cfRule type="cellIs" dxfId="531" priority="32" operator="greaterThan">
      <formula>$S$50</formula>
    </cfRule>
    <cfRule type="cellIs" dxfId="530" priority="31" operator="greaterThan">
      <formula>$T$50</formula>
    </cfRule>
    <cfRule type="cellIs" dxfId="529" priority="30" operator="greaterThan">
      <formula>$U$50</formula>
    </cfRule>
    <cfRule type="cellIs" dxfId="528" priority="29" operator="greaterThan">
      <formula>$V$50</formula>
    </cfRule>
    <cfRule type="cellIs" dxfId="527" priority="27" operator="equal">
      <formula>$X$50</formula>
    </cfRule>
  </conditionalFormatting>
  <conditionalFormatting sqref="D51:R51">
    <cfRule type="cellIs" dxfId="526" priority="23" operator="greaterThan">
      <formula>$V$51</formula>
    </cfRule>
    <cfRule type="cellIs" dxfId="525" priority="26" operator="greaterThan">
      <formula>$S$51</formula>
    </cfRule>
    <cfRule type="cellIs" dxfId="524" priority="25" operator="greaterThan">
      <formula>$T$51</formula>
    </cfRule>
    <cfRule type="cellIs" dxfId="523" priority="24" operator="greaterThan">
      <formula>$U$51</formula>
    </cfRule>
    <cfRule type="cellIs" dxfId="522" priority="21" operator="equal">
      <formula>$X$51</formula>
    </cfRule>
  </conditionalFormatting>
  <conditionalFormatting sqref="D52:R52">
    <cfRule type="cellIs" dxfId="521" priority="20" operator="greaterThan">
      <formula>$S$52</formula>
    </cfRule>
    <cfRule type="cellIs" dxfId="520" priority="19" operator="greaterThan">
      <formula>$T$52</formula>
    </cfRule>
    <cfRule type="cellIs" dxfId="519" priority="18" operator="greaterThan">
      <formula>$U$52</formula>
    </cfRule>
    <cfRule type="cellIs" dxfId="518" priority="17" operator="greaterThan">
      <formula>$V$52</formula>
    </cfRule>
    <cfRule type="cellIs" dxfId="517" priority="15" operator="equal">
      <formula>$X$52</formula>
    </cfRule>
  </conditionalFormatting>
  <conditionalFormatting sqref="D53:R53">
    <cfRule type="cellIs" dxfId="516" priority="14" operator="notBetween">
      <formula>$U$53</formula>
      <formula>$V$53</formula>
    </cfRule>
    <cfRule type="cellIs" dxfId="515" priority="13" operator="equal">
      <formula>$S$53</formula>
    </cfRule>
  </conditionalFormatting>
  <conditionalFormatting sqref="D56:R56">
    <cfRule type="cellIs" dxfId="514" priority="12" operator="greaterThan">
      <formula>$S$56</formula>
    </cfRule>
    <cfRule type="cellIs" dxfId="513" priority="11" operator="greaterThan">
      <formula>$T$56</formula>
    </cfRule>
    <cfRule type="cellIs" dxfId="512" priority="10" operator="greaterThan">
      <formula>$U$56</formula>
    </cfRule>
    <cfRule type="cellIs" dxfId="511" priority="9" operator="greaterThan">
      <formula>$V$56</formula>
    </cfRule>
    <cfRule type="cellIs" dxfId="510" priority="7" operator="equal">
      <formula>$X$56</formula>
    </cfRule>
  </conditionalFormatting>
  <conditionalFormatting sqref="D56:R57">
    <cfRule type="cellIs" dxfId="509" priority="2" operator="equal">
      <formula>$W$6</formula>
    </cfRule>
  </conditionalFormatting>
  <conditionalFormatting sqref="D57:R57">
    <cfRule type="cellIs" dxfId="508" priority="5" operator="greaterThan">
      <formula>$T$57</formula>
    </cfRule>
    <cfRule type="cellIs" dxfId="507" priority="1" operator="equal">
      <formula>$X$57</formula>
    </cfRule>
    <cfRule type="cellIs" dxfId="506" priority="3" operator="greaterThan">
      <formula>$V$57</formula>
    </cfRule>
    <cfRule type="cellIs" dxfId="505" priority="4" operator="greaterThan">
      <formula>$U$57</formula>
    </cfRule>
    <cfRule type="cellIs" dxfId="504" priority="6" operator="greaterThan">
      <formula>$S$57</formula>
    </cfRule>
  </conditionalFormatting>
  <conditionalFormatting sqref="P6">
    <cfRule type="cellIs" dxfId="503" priority="264" stopIfTrue="1" operator="greaterThan">
      <formula>$V$6</formula>
    </cfRule>
    <cfRule type="cellIs" dxfId="502" priority="265" stopIfTrue="1" operator="greaterThan">
      <formula>$U$6</formula>
    </cfRule>
    <cfRule type="cellIs" dxfId="501" priority="266" stopIfTrue="1" operator="greaterThan">
      <formula>$T$6</formula>
    </cfRule>
    <cfRule type="cellIs" dxfId="500" priority="267" stopIfTrue="1" operator="greaterThan">
      <formula>$S$6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11174-42DC-4FE5-B5E8-512A18D6034C}">
  <dimension ref="A1:AG61"/>
  <sheetViews>
    <sheetView topLeftCell="A19" zoomScale="85" zoomScaleNormal="85" workbookViewId="0">
      <selection activeCell="G62" sqref="G62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19" width="9.5" style="5" hidden="1" customWidth="1"/>
    <col min="20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29" width="18.375" style="5" hidden="1" customWidth="1"/>
    <col min="30" max="33" width="9" style="5" hidden="1" customWidth="1"/>
    <col min="34" max="16384" width="9" style="5"/>
  </cols>
  <sheetData>
    <row r="1" spans="1:33" ht="21" x14ac:dyDescent="0.1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33" x14ac:dyDescent="0.15">
      <c r="D2" s="22" t="s">
        <v>64</v>
      </c>
      <c r="E2" s="5" t="s">
        <v>138</v>
      </c>
      <c r="AE2" s="44" t="s">
        <v>129</v>
      </c>
      <c r="AF2" s="44"/>
      <c r="AG2" s="44"/>
    </row>
    <row r="3" spans="1:33" x14ac:dyDescent="0.15">
      <c r="AE3" s="44"/>
      <c r="AF3" s="44"/>
      <c r="AG3" s="44"/>
    </row>
    <row r="4" spans="1:33" ht="14.25" thickBot="1" x14ac:dyDescent="0.2">
      <c r="A4" s="43" t="s">
        <v>58</v>
      </c>
      <c r="B4" s="43"/>
      <c r="C4" s="43"/>
      <c r="D4" s="29">
        <v>46125</v>
      </c>
      <c r="E4" s="29">
        <v>46153</v>
      </c>
      <c r="F4" s="29">
        <v>46181</v>
      </c>
      <c r="G4" s="29">
        <v>46216</v>
      </c>
      <c r="H4" s="29"/>
      <c r="I4" s="29"/>
      <c r="J4" s="29"/>
      <c r="K4" s="29"/>
      <c r="L4" s="29"/>
      <c r="M4" s="29"/>
      <c r="N4" s="29"/>
      <c r="O4" s="29"/>
      <c r="P4" s="23" t="s">
        <v>92</v>
      </c>
      <c r="Q4" s="24" t="s">
        <v>93</v>
      </c>
      <c r="R4" s="24" t="s">
        <v>94</v>
      </c>
      <c r="S4" s="32">
        <v>0.1</v>
      </c>
      <c r="T4" s="32">
        <v>0.2</v>
      </c>
      <c r="U4" s="32">
        <v>0.5</v>
      </c>
      <c r="V4" s="32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23" t="s">
        <v>92</v>
      </c>
      <c r="AF4" s="24" t="s">
        <v>93</v>
      </c>
      <c r="AG4" s="24" t="s">
        <v>94</v>
      </c>
    </row>
    <row r="5" spans="1:33" ht="14.25" thickTop="1" x14ac:dyDescent="0.15">
      <c r="A5" s="6" t="s">
        <v>50</v>
      </c>
      <c r="B5" s="6" t="s">
        <v>51</v>
      </c>
      <c r="C5" s="6" t="s">
        <v>52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AE5" s="26"/>
      <c r="AF5" s="25"/>
      <c r="AG5" s="25"/>
    </row>
    <row r="6" spans="1:33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/>
      <c r="I6" s="8"/>
      <c r="J6" s="8"/>
      <c r="K6" s="8"/>
      <c r="L6" s="8"/>
      <c r="M6" s="8"/>
      <c r="N6" s="8"/>
      <c r="O6" s="34"/>
      <c r="P6" s="35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4</v>
      </c>
      <c r="AC6" s="5">
        <f>SUM(D6:O6)</f>
        <v>0</v>
      </c>
      <c r="AD6" s="5">
        <f>AC6/Z6</f>
        <v>0</v>
      </c>
      <c r="AE6" s="35">
        <f>MAX(D6:O6)</f>
        <v>0</v>
      </c>
      <c r="AF6" s="8">
        <f>MIN(D6:O6)</f>
        <v>0</v>
      </c>
      <c r="AG6" s="8">
        <f>IF(Z6=AB6,Y6,AD6)</f>
        <v>0</v>
      </c>
    </row>
    <row r="7" spans="1:33" x14ac:dyDescent="0.15">
      <c r="A7" s="9">
        <v>2</v>
      </c>
      <c r="B7" s="1" t="s">
        <v>1</v>
      </c>
      <c r="C7" s="9" t="s">
        <v>53</v>
      </c>
      <c r="D7" s="10" t="s">
        <v>140</v>
      </c>
      <c r="E7" s="10" t="s">
        <v>140</v>
      </c>
      <c r="F7" s="10" t="s">
        <v>140</v>
      </c>
      <c r="G7" s="10" t="s">
        <v>140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28"/>
      <c r="Q7" s="10"/>
      <c r="R7" s="10"/>
      <c r="U7" s="5" t="s">
        <v>96</v>
      </c>
      <c r="V7" s="5" t="s">
        <v>97</v>
      </c>
      <c r="X7" s="5" t="s">
        <v>100</v>
      </c>
      <c r="AE7" s="28"/>
      <c r="AF7" s="8"/>
      <c r="AG7" s="10"/>
    </row>
    <row r="8" spans="1:33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28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2" si="3">SUM(D8:O8)</f>
        <v>0</v>
      </c>
      <c r="AD8" s="5">
        <f>AC8/Z8</f>
        <v>0</v>
      </c>
      <c r="AE8" s="28" t="str">
        <f>IF(COUNT(D8:O8)&gt;=1,MAX(D8:O8),"&lt;0.0003")</f>
        <v>&lt;0.0003</v>
      </c>
      <c r="AF8" s="8">
        <f>IF(COUNTIF(D8:O8,"~&lt;*")&gt;=1,"&lt;0.0003",MIN(D8:O8))</f>
        <v>0</v>
      </c>
      <c r="AG8" s="40" t="str">
        <f>IF(AD8&lt;=Y8,"&lt;0.0003",AD8)</f>
        <v>&lt;0.0003</v>
      </c>
    </row>
    <row r="9" spans="1:33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28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4">12-AA9</f>
        <v>12</v>
      </c>
      <c r="AA9" s="5">
        <f t="shared" ref="AA9:AA57" si="5">COUNTIF(D9:O9,"-")</f>
        <v>0</v>
      </c>
      <c r="AB9" s="5">
        <f t="shared" ref="AB9:AB57" si="6">Z9-COUNT(D9:O9)</f>
        <v>12</v>
      </c>
      <c r="AC9" s="5">
        <f t="shared" si="3"/>
        <v>0</v>
      </c>
      <c r="AD9" s="5">
        <f t="shared" ref="AD9:AD52" si="7">AC9/Z9</f>
        <v>0</v>
      </c>
      <c r="AE9" s="28" t="str">
        <f>IF(COUNT(D9:O9)&gt;=1,MAX(D9:O9),"&lt;0.00005")</f>
        <v>&lt;0.00005</v>
      </c>
      <c r="AF9" s="8">
        <f>IF(COUNTIF(D9:O9,"~&lt;*")&gt;=1,"&lt;0.00005",MIN(D9:O9))</f>
        <v>0</v>
      </c>
      <c r="AG9" s="40" t="str">
        <f>IF(AD9&lt;=Y9,"&lt;0.00005",AD9)</f>
        <v>&lt;0.00005</v>
      </c>
    </row>
    <row r="10" spans="1:33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28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4"/>
        <v>12</v>
      </c>
      <c r="AA10" s="5">
        <f t="shared" si="5"/>
        <v>0</v>
      </c>
      <c r="AB10" s="5">
        <f t="shared" si="6"/>
        <v>12</v>
      </c>
      <c r="AC10" s="5">
        <f t="shared" si="3"/>
        <v>0</v>
      </c>
      <c r="AD10" s="5">
        <f t="shared" si="7"/>
        <v>0</v>
      </c>
      <c r="AE10" s="28" t="str">
        <f>IF(COUNT(D10:O10)&gt;=1,MAX(D10:O10),"&lt;0.001")</f>
        <v>&lt;0.001</v>
      </c>
      <c r="AF10" s="8">
        <f>IF(COUNTIF(D10:O10,"~&lt;*")&gt;=1,"&lt;0.001",MIN(D10:O10))</f>
        <v>0</v>
      </c>
      <c r="AG10" s="40" t="str">
        <f>IF(AD10&lt;=Y10,"&lt;0.001",AD10)</f>
        <v>&lt;0.001</v>
      </c>
    </row>
    <row r="11" spans="1:33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8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4"/>
        <v>12</v>
      </c>
      <c r="AA11" s="5">
        <f t="shared" si="5"/>
        <v>0</v>
      </c>
      <c r="AB11" s="5">
        <f t="shared" si="6"/>
        <v>12</v>
      </c>
      <c r="AC11" s="5">
        <f t="shared" si="3"/>
        <v>0</v>
      </c>
      <c r="AD11" s="5">
        <f t="shared" si="7"/>
        <v>0</v>
      </c>
      <c r="AE11" s="28" t="str">
        <f>IF(COUNT(D11:O11)&gt;=1,MAX(D11:O11),"&lt;0.001")</f>
        <v>&lt;0.001</v>
      </c>
      <c r="AF11" s="8">
        <f>IF(COUNTIF(D11:O11,"~&lt;*")&gt;=1,"&lt;0.001",MIN(D11:O11))</f>
        <v>0</v>
      </c>
      <c r="AG11" s="40" t="str">
        <f>IF(AD11&lt;=Y11,"&lt;0.001",AD11)</f>
        <v>&lt;0.001</v>
      </c>
    </row>
    <row r="12" spans="1:33" x14ac:dyDescent="0.15">
      <c r="A12" s="9">
        <v>7</v>
      </c>
      <c r="B12" s="1" t="s">
        <v>6</v>
      </c>
      <c r="C12" s="9" t="s">
        <v>68</v>
      </c>
      <c r="D12" s="8"/>
      <c r="E12" s="10" t="s">
        <v>147</v>
      </c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28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4"/>
        <v>12</v>
      </c>
      <c r="AA12" s="5">
        <f t="shared" si="5"/>
        <v>0</v>
      </c>
      <c r="AB12" s="5">
        <f t="shared" si="6"/>
        <v>12</v>
      </c>
      <c r="AC12" s="5">
        <f t="shared" si="3"/>
        <v>0</v>
      </c>
      <c r="AD12" s="5">
        <f t="shared" si="7"/>
        <v>0</v>
      </c>
      <c r="AE12" s="28" t="str">
        <f>IF(COUNT(D12:O12)&gt;=1,MAX(D12:O12),"&lt;0.001")</f>
        <v>&lt;0.001</v>
      </c>
      <c r="AF12" s="8" t="str">
        <f>IF(COUNTIF(D12:O12,"~&lt;*")&gt;=1,"&lt;0.001",MIN(D12:O12))</f>
        <v>&lt;0.001</v>
      </c>
      <c r="AG12" s="40" t="str">
        <f>IF(AD12&lt;=Y12,"&lt;0.001",AD12)</f>
        <v>&lt;0.001</v>
      </c>
    </row>
    <row r="13" spans="1:33" x14ac:dyDescent="0.15">
      <c r="A13" s="9">
        <v>8</v>
      </c>
      <c r="B13" s="1" t="s">
        <v>7</v>
      </c>
      <c r="C13" s="9" t="s">
        <v>91</v>
      </c>
      <c r="D13" s="8"/>
      <c r="E13" s="10" t="s">
        <v>146</v>
      </c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28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4"/>
        <v>12</v>
      </c>
      <c r="AA13" s="5">
        <f t="shared" si="5"/>
        <v>0</v>
      </c>
      <c r="AB13" s="5">
        <f t="shared" si="6"/>
        <v>12</v>
      </c>
      <c r="AC13" s="5">
        <f t="shared" si="3"/>
        <v>0</v>
      </c>
      <c r="AD13" s="5">
        <f t="shared" si="7"/>
        <v>0</v>
      </c>
      <c r="AE13" s="28" t="str">
        <f>IF(COUNT(D13:O13)&gt;=1,MAX(D13:O13),"&lt;0.002")</f>
        <v>&lt;0.002</v>
      </c>
      <c r="AF13" s="8" t="str">
        <f>IF(COUNTIF(D13:O13,"~&lt;*")&gt;=1,"&lt;0.002",MIN(D13:O13))</f>
        <v>&lt;0.002</v>
      </c>
      <c r="AG13" s="40" t="str">
        <f>IF(AD13&lt;=Y13,"&lt;0.002",AD13)</f>
        <v>&lt;0.002</v>
      </c>
    </row>
    <row r="14" spans="1:33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28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4"/>
        <v>12</v>
      </c>
      <c r="AA14" s="5">
        <f t="shared" si="5"/>
        <v>0</v>
      </c>
      <c r="AB14" s="5">
        <f t="shared" si="6"/>
        <v>12</v>
      </c>
      <c r="AC14" s="5">
        <f t="shared" si="3"/>
        <v>0</v>
      </c>
      <c r="AD14" s="5">
        <f t="shared" si="7"/>
        <v>0</v>
      </c>
      <c r="AE14" s="28" t="str">
        <f>IF(COUNT(D14:O14)&gt;=1,MAX(D14:O14),"&lt;0.004")</f>
        <v>&lt;0.004</v>
      </c>
      <c r="AF14" s="8">
        <f>IF(COUNTIF(D14:O14,"~&lt;*")&gt;=1,"&lt;0.004",MIN(D14:O14))</f>
        <v>0</v>
      </c>
      <c r="AG14" s="40" t="str">
        <f>IF(AD14&lt;=Y14,"&lt;0.004",AD14)</f>
        <v>&lt;0.004</v>
      </c>
    </row>
    <row r="15" spans="1:33" x14ac:dyDescent="0.15">
      <c r="A15" s="9">
        <v>10</v>
      </c>
      <c r="B15" s="1" t="s">
        <v>9</v>
      </c>
      <c r="C15" s="9" t="s">
        <v>68</v>
      </c>
      <c r="D15" s="8"/>
      <c r="E15" s="10" t="s">
        <v>147</v>
      </c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8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4"/>
        <v>12</v>
      </c>
      <c r="AA15" s="5">
        <f t="shared" si="5"/>
        <v>0</v>
      </c>
      <c r="AB15" s="5">
        <f t="shared" si="6"/>
        <v>12</v>
      </c>
      <c r="AC15" s="5">
        <f t="shared" si="3"/>
        <v>0</v>
      </c>
      <c r="AD15" s="5">
        <f t="shared" si="7"/>
        <v>0</v>
      </c>
      <c r="AE15" s="28" t="str">
        <f>IF(COUNT(D15:O15)&gt;=1,MAX(D15:O15),"&lt;0.001")</f>
        <v>&lt;0.001</v>
      </c>
      <c r="AF15" s="8" t="str">
        <f>IF(COUNTIF(D15:O15,"~&lt;*")&gt;=1,"&lt;0.001",MIN(D15:O15))</f>
        <v>&lt;0.001</v>
      </c>
      <c r="AG15" s="40" t="str">
        <f>IF(AD15&lt;=Y15,"&lt;0.001",AD15)</f>
        <v>&lt;0.001</v>
      </c>
    </row>
    <row r="16" spans="1:33" x14ac:dyDescent="0.15">
      <c r="A16" s="9">
        <v>11</v>
      </c>
      <c r="B16" s="1" t="s">
        <v>10</v>
      </c>
      <c r="C16" s="9" t="s">
        <v>71</v>
      </c>
      <c r="D16" s="8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28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4"/>
        <v>12</v>
      </c>
      <c r="AA16" s="5">
        <f t="shared" si="5"/>
        <v>0</v>
      </c>
      <c r="AB16" s="5">
        <f t="shared" si="6"/>
        <v>12</v>
      </c>
      <c r="AC16" s="5">
        <f t="shared" si="3"/>
        <v>0</v>
      </c>
      <c r="AD16" s="5">
        <f t="shared" si="7"/>
        <v>0</v>
      </c>
      <c r="AE16" s="28" t="str">
        <f>IF(COUNT(D16:O16)&gt;=1,MAX(D16:O16),"&lt;0.05")</f>
        <v>&lt;0.05</v>
      </c>
      <c r="AF16" s="8">
        <f>IF(COUNTIF(D16:O16,"~&lt;*")&gt;=1,"&lt;0.05",MIN(D16:O16))</f>
        <v>0</v>
      </c>
      <c r="AG16" s="40" t="str">
        <f>IF(AD16&lt;=Y16,"&lt;0.05",AD16)</f>
        <v>&lt;0.05</v>
      </c>
    </row>
    <row r="17" spans="1:33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28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4"/>
        <v>12</v>
      </c>
      <c r="AA17" s="5">
        <f t="shared" si="5"/>
        <v>0</v>
      </c>
      <c r="AB17" s="5">
        <f t="shared" si="6"/>
        <v>12</v>
      </c>
      <c r="AC17" s="5">
        <f t="shared" si="3"/>
        <v>0</v>
      </c>
      <c r="AD17" s="5">
        <f t="shared" si="7"/>
        <v>0</v>
      </c>
      <c r="AE17" s="28" t="str">
        <f>IF(COUNT(D17:O17)&gt;=1,MAX(D17:O17),"&lt;0.08")</f>
        <v>&lt;0.08</v>
      </c>
      <c r="AF17" s="8">
        <f>IF(COUNTIF(D17:O17,"~&lt;*")&gt;=1,"&lt;0.08",MIN(D17:O17))</f>
        <v>0</v>
      </c>
      <c r="AG17" s="40" t="str">
        <f>IF(AD17&lt;=Y17,"&lt;0.08",AD17)</f>
        <v>&lt;0.08</v>
      </c>
    </row>
    <row r="18" spans="1:33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28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3">
        <v>1</v>
      </c>
      <c r="X18" s="5" t="s">
        <v>108</v>
      </c>
      <c r="Y18" s="5">
        <v>0.1</v>
      </c>
      <c r="Z18" s="5">
        <f t="shared" si="4"/>
        <v>12</v>
      </c>
      <c r="AA18" s="5">
        <f t="shared" si="5"/>
        <v>0</v>
      </c>
      <c r="AB18" s="5">
        <f t="shared" si="6"/>
        <v>12</v>
      </c>
      <c r="AC18" s="5">
        <f t="shared" si="3"/>
        <v>0</v>
      </c>
      <c r="AD18" s="5">
        <f t="shared" si="7"/>
        <v>0</v>
      </c>
      <c r="AE18" s="28" t="str">
        <f>IF(COUNT(D18:O18)&gt;=1,MAX(D18:O18),"&lt;0.1")</f>
        <v>&lt;0.1</v>
      </c>
      <c r="AF18" s="8">
        <f>IF(COUNTIF(D18:O18,"~&lt;*")&gt;=1,"&lt;0.1",MIN(D18:O18))</f>
        <v>0</v>
      </c>
      <c r="AG18" s="40" t="str">
        <f>IF(AD18&lt;=Y18,"&lt;0.1",AD18)</f>
        <v>&lt;0.1</v>
      </c>
    </row>
    <row r="19" spans="1:33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8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4"/>
        <v>12</v>
      </c>
      <c r="AA19" s="5">
        <f t="shared" si="5"/>
        <v>0</v>
      </c>
      <c r="AB19" s="5">
        <f t="shared" si="6"/>
        <v>12</v>
      </c>
      <c r="AC19" s="5">
        <f t="shared" si="3"/>
        <v>0</v>
      </c>
      <c r="AD19" s="5">
        <f t="shared" si="7"/>
        <v>0</v>
      </c>
      <c r="AE19" s="28" t="str">
        <f>IF(COUNT(D19:O19)&gt;=1,MAX(D19:O19),"&lt;0.0002")</f>
        <v>&lt;0.0002</v>
      </c>
      <c r="AF19" s="8">
        <f>IF(COUNTIF(D19:O19,"~&lt;*")&gt;=1,"&lt;0.0002",MIN(D19:O19))</f>
        <v>0</v>
      </c>
      <c r="AG19" s="40" t="str">
        <f>IF(AD19&lt;=Y19,"&lt;0.0002",AD19)</f>
        <v>&lt;0.0002</v>
      </c>
    </row>
    <row r="20" spans="1:33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28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4"/>
        <v>12</v>
      </c>
      <c r="AA20" s="5">
        <f t="shared" si="5"/>
        <v>0</v>
      </c>
      <c r="AB20" s="5">
        <f t="shared" si="6"/>
        <v>12</v>
      </c>
      <c r="AC20" s="5">
        <f t="shared" si="3"/>
        <v>0</v>
      </c>
      <c r="AD20" s="5">
        <f t="shared" si="7"/>
        <v>0</v>
      </c>
      <c r="AE20" s="28" t="str">
        <f>IF(COUNT(D20:O20)&gt;=1,MAX(D20:O20),"&lt;0.005")</f>
        <v>&lt;0.005</v>
      </c>
      <c r="AF20" s="8">
        <f>IF(COUNTIF(D20:O20,"~&lt;*")&gt;=1,"&lt;0.005",MIN(D20:O20))</f>
        <v>0</v>
      </c>
      <c r="AG20" s="40" t="str">
        <f>IF(AD20&lt;=Y20,"&lt;0.005",AD20)</f>
        <v>&lt;0.005</v>
      </c>
    </row>
    <row r="21" spans="1:33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28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4"/>
        <v>12</v>
      </c>
      <c r="AA21" s="5">
        <f t="shared" si="5"/>
        <v>0</v>
      </c>
      <c r="AB21" s="5">
        <f t="shared" si="6"/>
        <v>12</v>
      </c>
      <c r="AC21" s="5">
        <f t="shared" si="3"/>
        <v>0</v>
      </c>
      <c r="AD21" s="5">
        <f t="shared" si="7"/>
        <v>0</v>
      </c>
      <c r="AE21" s="28" t="str">
        <f>IF(COUNT(D21:O21)&gt;=1,MAX(D21:O21),"&lt;0.001")</f>
        <v>&lt;0.001</v>
      </c>
      <c r="AF21" s="8">
        <f>IF(COUNTIF(D21:O21,"~&lt;*")&gt;=1,"&lt;0.001",MIN(D21:O21))</f>
        <v>0</v>
      </c>
      <c r="AG21" s="40" t="str">
        <f>IF(AD21&lt;=Y21,"&lt;0.001",AD21)</f>
        <v>&lt;0.001</v>
      </c>
    </row>
    <row r="22" spans="1:33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28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4"/>
        <v>12</v>
      </c>
      <c r="AA22" s="5">
        <f t="shared" si="5"/>
        <v>0</v>
      </c>
      <c r="AB22" s="5">
        <f t="shared" si="6"/>
        <v>12</v>
      </c>
      <c r="AC22" s="5">
        <f t="shared" si="3"/>
        <v>0</v>
      </c>
      <c r="AD22" s="5">
        <f t="shared" si="7"/>
        <v>0</v>
      </c>
      <c r="AE22" s="28" t="str">
        <f>IF(COUNT(D22:O22)&gt;=1,MAX(D22:O22),"&lt;0.001")</f>
        <v>&lt;0.001</v>
      </c>
      <c r="AF22" s="8">
        <f>IF(COUNTIF(D22:O22,"~&lt;*")&gt;=1,"&lt;0.001",MIN(D22:O22))</f>
        <v>0</v>
      </c>
      <c r="AG22" s="40" t="str">
        <f>IF(AD22&lt;=Y22,"&lt;0.001",AD22)</f>
        <v>&lt;0.001</v>
      </c>
    </row>
    <row r="23" spans="1:33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8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4"/>
        <v>12</v>
      </c>
      <c r="AA23" s="5">
        <f t="shared" si="5"/>
        <v>0</v>
      </c>
      <c r="AB23" s="5">
        <f t="shared" si="6"/>
        <v>12</v>
      </c>
      <c r="AC23" s="5">
        <f t="shared" si="3"/>
        <v>0</v>
      </c>
      <c r="AD23" s="5">
        <f t="shared" si="7"/>
        <v>0</v>
      </c>
      <c r="AE23" s="28" t="str">
        <f>IF(COUNT(D23:O23)&gt;=1,MAX(D23:O23),"&lt;0.001")</f>
        <v>&lt;0.001</v>
      </c>
      <c r="AF23" s="8">
        <f>IF(COUNTIF(D23:O23,"~&lt;*")&gt;=1,"&lt;0.001",MIN(D23:O23))</f>
        <v>0</v>
      </c>
      <c r="AG23" s="40" t="str">
        <f>IF(AD23&lt;=Y23,"&lt;0.001",AD23)</f>
        <v>&lt;0.001</v>
      </c>
    </row>
    <row r="24" spans="1:33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28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4"/>
        <v>12</v>
      </c>
      <c r="AA24" s="5">
        <f t="shared" si="5"/>
        <v>0</v>
      </c>
      <c r="AB24" s="5">
        <f t="shared" si="6"/>
        <v>12</v>
      </c>
      <c r="AC24" s="5">
        <f t="shared" si="3"/>
        <v>0</v>
      </c>
      <c r="AD24" s="5">
        <f t="shared" si="7"/>
        <v>0</v>
      </c>
      <c r="AE24" s="28" t="str">
        <f>IF(COUNT(D24:O24)&gt;=1,MAX(D24:O24),"&lt;0.001")</f>
        <v>&lt;0.001</v>
      </c>
      <c r="AF24" s="8">
        <f>IF(COUNTIF(D24:O24,"~&lt;*")&gt;=1,"&lt;0.001",MIN(D24:O24))</f>
        <v>0</v>
      </c>
      <c r="AG24" s="40" t="str">
        <f>IF(AD24&lt;=Y24,"&lt;0.001",AD24)</f>
        <v>&lt;0.001</v>
      </c>
    </row>
    <row r="25" spans="1:33" x14ac:dyDescent="0.15">
      <c r="A25" s="9">
        <v>20</v>
      </c>
      <c r="B25" s="1" t="s">
        <v>130</v>
      </c>
      <c r="C25" s="9" t="s">
        <v>131</v>
      </c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28"/>
      <c r="Q25" s="10"/>
      <c r="R25" s="10"/>
      <c r="S25" s="41">
        <f t="shared" si="0"/>
        <v>5.0000000000000004E-6</v>
      </c>
      <c r="T25" s="5">
        <f t="shared" si="1"/>
        <v>1.0000000000000001E-5</v>
      </c>
      <c r="U25" s="5">
        <f t="shared" si="2"/>
        <v>2.5000000000000001E-5</v>
      </c>
      <c r="V25" s="5">
        <v>5.0000000000000002E-5</v>
      </c>
      <c r="X25" s="5" t="s">
        <v>132</v>
      </c>
      <c r="Y25" s="5">
        <v>5.0000000000000004E-6</v>
      </c>
      <c r="Z25" s="5">
        <f t="shared" si="4"/>
        <v>12</v>
      </c>
      <c r="AA25" s="5">
        <f t="shared" si="5"/>
        <v>0</v>
      </c>
      <c r="AB25" s="5">
        <f t="shared" si="6"/>
        <v>12</v>
      </c>
      <c r="AC25" s="5">
        <f t="shared" si="3"/>
        <v>0</v>
      </c>
      <c r="AD25" s="5">
        <f t="shared" si="7"/>
        <v>0</v>
      </c>
      <c r="AE25" s="28" t="str">
        <f>IF(COUNT(D25:O25)&gt;=1,MAX(D25:O25),"&lt;0.000005")</f>
        <v>&lt;0.000005</v>
      </c>
      <c r="AF25" s="8">
        <f>IF(COUNTIF(D25:O25,"~&lt;*")&gt;=1,"&lt;0.000005",MIN(D25:O25))</f>
        <v>0</v>
      </c>
      <c r="AG25" s="40" t="str">
        <f>IF(AD25&lt;=Y25,"&lt;0.000005",AD25)</f>
        <v>&lt;0.000005</v>
      </c>
    </row>
    <row r="26" spans="1:33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28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4"/>
        <v>12</v>
      </c>
      <c r="AA26" s="5">
        <f t="shared" si="5"/>
        <v>0</v>
      </c>
      <c r="AB26" s="5">
        <f t="shared" si="6"/>
        <v>12</v>
      </c>
      <c r="AC26" s="5">
        <f t="shared" si="3"/>
        <v>0</v>
      </c>
      <c r="AD26" s="5">
        <f t="shared" si="7"/>
        <v>0</v>
      </c>
      <c r="AE26" s="28" t="str">
        <f>IF(COUNT(D26:O26)&gt;=1,MAX(D26:O26),"&lt;0.001")</f>
        <v>&lt;0.001</v>
      </c>
      <c r="AF26" s="8">
        <f>IF(COUNTIF(D26:O26,"~&lt;*")&gt;=1,"&lt;0.001",MIN(D26:O26))</f>
        <v>0</v>
      </c>
      <c r="AG26" s="40" t="str">
        <f>IF(AD26&lt;=Y26,"&lt;0.001",AD26)</f>
        <v>&lt;0.001</v>
      </c>
    </row>
    <row r="27" spans="1:33" x14ac:dyDescent="0.15">
      <c r="A27" s="9">
        <v>22</v>
      </c>
      <c r="B27" s="1" t="s">
        <v>19</v>
      </c>
      <c r="C27" s="9" t="s">
        <v>76</v>
      </c>
      <c r="D27" s="8"/>
      <c r="E27" s="10" t="s">
        <v>148</v>
      </c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8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4"/>
        <v>12</v>
      </c>
      <c r="AA27" s="5">
        <f t="shared" si="5"/>
        <v>0</v>
      </c>
      <c r="AB27" s="5">
        <f t="shared" si="6"/>
        <v>12</v>
      </c>
      <c r="AC27" s="5">
        <f t="shared" si="3"/>
        <v>0</v>
      </c>
      <c r="AD27" s="5">
        <f t="shared" si="7"/>
        <v>0</v>
      </c>
      <c r="AE27" s="28" t="str">
        <f>IF(COUNT(D27:O27)&gt;=1,MAX(D27:O27),"&lt;0.06")</f>
        <v>&lt;0.06</v>
      </c>
      <c r="AF27" s="8" t="str">
        <f>IF(COUNTIF(D27:O27,"~&lt;*")&gt;=1,"&lt;0.06",MIN(D27:O27))</f>
        <v>&lt;0.06</v>
      </c>
      <c r="AG27" s="40" t="str">
        <f>IF(AD27&lt;=Y27,"&lt;0.06",AD27)</f>
        <v>&lt;0.06</v>
      </c>
    </row>
    <row r="28" spans="1:33" x14ac:dyDescent="0.15">
      <c r="A28" s="9">
        <v>23</v>
      </c>
      <c r="B28" s="1" t="s">
        <v>20</v>
      </c>
      <c r="C28" s="9" t="s">
        <v>75</v>
      </c>
      <c r="D28" s="8"/>
      <c r="E28" s="10" t="s">
        <v>146</v>
      </c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28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4"/>
        <v>12</v>
      </c>
      <c r="AA28" s="5">
        <f t="shared" si="5"/>
        <v>0</v>
      </c>
      <c r="AB28" s="5">
        <f t="shared" si="6"/>
        <v>12</v>
      </c>
      <c r="AC28" s="5">
        <f t="shared" si="3"/>
        <v>0</v>
      </c>
      <c r="AD28" s="5">
        <f t="shared" si="7"/>
        <v>0</v>
      </c>
      <c r="AE28" s="28" t="str">
        <f>IF(COUNT(D28:O28)&gt;=1,MAX(D28:O28),"&lt;0.002")</f>
        <v>&lt;0.002</v>
      </c>
      <c r="AF28" s="8" t="str">
        <f>IF(COUNTIF(D28:O28,"~&lt;*")&gt;=1,"&lt;0.002",MIN(D28:O28))</f>
        <v>&lt;0.002</v>
      </c>
      <c r="AG28" s="40" t="str">
        <f>IF(AD28&lt;=Y28,"&lt;0.002",AD28)</f>
        <v>&lt;0.002</v>
      </c>
    </row>
    <row r="29" spans="1:33" x14ac:dyDescent="0.15">
      <c r="A29" s="9">
        <v>24</v>
      </c>
      <c r="B29" s="1" t="s">
        <v>21</v>
      </c>
      <c r="C29" s="9" t="s">
        <v>77</v>
      </c>
      <c r="D29" s="8"/>
      <c r="E29" s="10">
        <v>8.9999999999999993E-3</v>
      </c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28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4"/>
        <v>12</v>
      </c>
      <c r="AA29" s="5">
        <f t="shared" si="5"/>
        <v>0</v>
      </c>
      <c r="AB29" s="5">
        <f t="shared" si="6"/>
        <v>11</v>
      </c>
      <c r="AC29" s="5">
        <f t="shared" si="3"/>
        <v>8.9999999999999993E-3</v>
      </c>
      <c r="AD29" s="5">
        <f t="shared" si="7"/>
        <v>7.4999999999999991E-4</v>
      </c>
      <c r="AE29" s="28">
        <f>IF(COUNT(D29:O29)&gt;=1,MAX(D29:O29),"&lt;0.001")</f>
        <v>8.9999999999999993E-3</v>
      </c>
      <c r="AF29" s="8">
        <f>IF(COUNTIF(D29:O29,"~&lt;*")&gt;=1,"&lt;0.001",MIN(D29:O29))</f>
        <v>8.9999999999999993E-3</v>
      </c>
      <c r="AG29" s="40" t="str">
        <f>IF(AD29&lt;=Y29,"&lt;0.001",AD29)</f>
        <v>&lt;0.001</v>
      </c>
    </row>
    <row r="30" spans="1:33" x14ac:dyDescent="0.15">
      <c r="A30" s="9">
        <v>25</v>
      </c>
      <c r="B30" s="1" t="s">
        <v>22</v>
      </c>
      <c r="C30" s="9" t="s">
        <v>78</v>
      </c>
      <c r="D30" s="8"/>
      <c r="E30" s="10" t="s">
        <v>149</v>
      </c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28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4"/>
        <v>12</v>
      </c>
      <c r="AA30" s="5">
        <f t="shared" si="5"/>
        <v>0</v>
      </c>
      <c r="AB30" s="5">
        <f t="shared" si="6"/>
        <v>12</v>
      </c>
      <c r="AC30" s="5">
        <f t="shared" si="3"/>
        <v>0</v>
      </c>
      <c r="AD30" s="5">
        <f t="shared" si="7"/>
        <v>0</v>
      </c>
      <c r="AE30" s="28" t="str">
        <f>IF(COUNT(D30:O30)&gt;=1,MAX(D30:O30),"&lt;0.003")</f>
        <v>&lt;0.003</v>
      </c>
      <c r="AF30" s="8" t="str">
        <f>IF(COUNTIF(D30:O30,"~&lt;*")&gt;=1,"&lt;0.003",MIN(D30:O30))</f>
        <v>&lt;0.003</v>
      </c>
      <c r="AG30" s="40" t="str">
        <f>IF(AD30&lt;=Y30,"&lt;0.003",AD30)</f>
        <v>&lt;0.003</v>
      </c>
    </row>
    <row r="31" spans="1:33" x14ac:dyDescent="0.15">
      <c r="A31" s="9">
        <v>26</v>
      </c>
      <c r="B31" s="1" t="s">
        <v>23</v>
      </c>
      <c r="C31" s="9" t="s">
        <v>79</v>
      </c>
      <c r="D31" s="8"/>
      <c r="E31" s="10">
        <v>1E-3</v>
      </c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28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4"/>
        <v>12</v>
      </c>
      <c r="AA31" s="5">
        <f t="shared" si="5"/>
        <v>0</v>
      </c>
      <c r="AB31" s="5">
        <f t="shared" si="6"/>
        <v>11</v>
      </c>
      <c r="AC31" s="5">
        <f t="shared" si="3"/>
        <v>1E-3</v>
      </c>
      <c r="AD31" s="5">
        <f t="shared" si="7"/>
        <v>8.3333333333333331E-5</v>
      </c>
      <c r="AE31" s="28">
        <f>IF(COUNT(D31:O31)&gt;=1,MAX(D31:O31),"&lt;0.001")</f>
        <v>1E-3</v>
      </c>
      <c r="AF31" s="8">
        <f>IF(COUNTIF(D31:O31,"~&lt;*")&gt;=1,"&lt;0.001",MIN(D31:O31))</f>
        <v>1E-3</v>
      </c>
      <c r="AG31" s="40" t="str">
        <f>IF(AD31&lt;=Y31,"&lt;0.001",AD31)</f>
        <v>&lt;0.001</v>
      </c>
    </row>
    <row r="32" spans="1:33" x14ac:dyDescent="0.15">
      <c r="A32" s="9">
        <v>27</v>
      </c>
      <c r="B32" s="1" t="s">
        <v>24</v>
      </c>
      <c r="C32" s="9" t="s">
        <v>68</v>
      </c>
      <c r="D32" s="8"/>
      <c r="E32" s="10" t="s">
        <v>147</v>
      </c>
      <c r="F32" s="10"/>
      <c r="G32" s="10"/>
      <c r="H32" s="10"/>
      <c r="I32" s="10"/>
      <c r="J32" s="10"/>
      <c r="K32" s="10"/>
      <c r="L32" s="10"/>
      <c r="M32" s="10"/>
      <c r="N32" s="10"/>
      <c r="O32" s="11"/>
      <c r="P32" s="28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4"/>
        <v>12</v>
      </c>
      <c r="AA32" s="5">
        <f t="shared" si="5"/>
        <v>0</v>
      </c>
      <c r="AB32" s="5">
        <f t="shared" si="6"/>
        <v>12</v>
      </c>
      <c r="AC32" s="5">
        <f t="shared" si="3"/>
        <v>0</v>
      </c>
      <c r="AD32" s="5">
        <f t="shared" si="7"/>
        <v>0</v>
      </c>
      <c r="AE32" s="28" t="str">
        <f>IF(COUNT(D32:O32)&gt;=1,MAX(D32:O32),"&lt;0.001")</f>
        <v>&lt;0.001</v>
      </c>
      <c r="AF32" s="8" t="str">
        <f>IF(COUNTIF(D32:O32,"~&lt;*")&gt;=1,"&lt;0.001",MIN(D32:O32))</f>
        <v>&lt;0.001</v>
      </c>
      <c r="AG32" s="40" t="str">
        <f>IF(AD32&lt;=Y32,"&lt;0.001",AD32)</f>
        <v>&lt;0.001</v>
      </c>
    </row>
    <row r="33" spans="1:33" x14ac:dyDescent="0.15">
      <c r="A33" s="9">
        <v>28</v>
      </c>
      <c r="B33" s="1" t="s">
        <v>25</v>
      </c>
      <c r="C33" s="9" t="s">
        <v>79</v>
      </c>
      <c r="D33" s="8"/>
      <c r="E33" s="10">
        <v>1.2999999999999999E-2</v>
      </c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28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4"/>
        <v>12</v>
      </c>
      <c r="AA33" s="5">
        <f t="shared" si="5"/>
        <v>0</v>
      </c>
      <c r="AB33" s="5">
        <f t="shared" si="6"/>
        <v>11</v>
      </c>
      <c r="AC33" s="5">
        <f t="shared" si="3"/>
        <v>1.2999999999999999E-2</v>
      </c>
      <c r="AD33" s="5">
        <f t="shared" si="7"/>
        <v>1.0833333333333333E-3</v>
      </c>
      <c r="AE33" s="28">
        <f>IF(COUNT(D33:O33)&gt;=1,MAX(D33:O33),"&lt;0.001")</f>
        <v>1.2999999999999999E-2</v>
      </c>
      <c r="AF33" s="8">
        <f>IF(COUNTIF(D33:O33,"~&lt;*")&gt;=1,"&lt;0.001",MIN(D33:O33))</f>
        <v>1.2999999999999999E-2</v>
      </c>
      <c r="AG33" s="40">
        <f>IF(AD33&lt;=Y33,"&lt;0.001",AD33)</f>
        <v>1.0833333333333333E-3</v>
      </c>
    </row>
    <row r="34" spans="1:33" x14ac:dyDescent="0.15">
      <c r="A34" s="9">
        <v>29</v>
      </c>
      <c r="B34" s="1" t="s">
        <v>26</v>
      </c>
      <c r="C34" s="9" t="s">
        <v>78</v>
      </c>
      <c r="D34" s="8"/>
      <c r="E34" s="10">
        <v>6.0000000000000001E-3</v>
      </c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28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4"/>
        <v>12</v>
      </c>
      <c r="AA34" s="5">
        <f t="shared" si="5"/>
        <v>0</v>
      </c>
      <c r="AB34" s="5">
        <f t="shared" si="6"/>
        <v>11</v>
      </c>
      <c r="AC34" s="5">
        <f t="shared" si="3"/>
        <v>6.0000000000000001E-3</v>
      </c>
      <c r="AD34" s="5">
        <f t="shared" si="7"/>
        <v>5.0000000000000001E-4</v>
      </c>
      <c r="AE34" s="28">
        <f>IF(COUNT(D34:O34)&gt;=1,MAX(D34:O34),"&lt;0.003")</f>
        <v>6.0000000000000001E-3</v>
      </c>
      <c r="AF34" s="8">
        <f>IF(COUNTIF(D34:O34,"~&lt;*")&gt;=1,"&lt;0.003",MIN(D34:O34))</f>
        <v>6.0000000000000001E-3</v>
      </c>
      <c r="AG34" s="40" t="str">
        <f>IF(AD34&lt;=Y34,"&lt;0.003",AD34)</f>
        <v>&lt;0.003</v>
      </c>
    </row>
    <row r="35" spans="1:33" x14ac:dyDescent="0.15">
      <c r="A35" s="9">
        <v>30</v>
      </c>
      <c r="B35" s="1" t="s">
        <v>27</v>
      </c>
      <c r="C35" s="9" t="s">
        <v>78</v>
      </c>
      <c r="D35" s="8"/>
      <c r="E35" s="10">
        <v>3.0000000000000001E-3</v>
      </c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28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4"/>
        <v>12</v>
      </c>
      <c r="AA35" s="5">
        <f t="shared" si="5"/>
        <v>0</v>
      </c>
      <c r="AB35" s="5">
        <f t="shared" si="6"/>
        <v>11</v>
      </c>
      <c r="AC35" s="5">
        <f t="shared" si="3"/>
        <v>3.0000000000000001E-3</v>
      </c>
      <c r="AD35" s="5">
        <f t="shared" si="7"/>
        <v>2.5000000000000001E-4</v>
      </c>
      <c r="AE35" s="28">
        <f>IF(COUNT(D35:O35)&gt;=1,MAX(D35:O35),"&lt;0.001")</f>
        <v>3.0000000000000001E-3</v>
      </c>
      <c r="AF35" s="8">
        <f>IF(COUNTIF(D35:O35,"~&lt;*")&gt;=1,"&lt;0.001",MIN(D35:O35))</f>
        <v>3.0000000000000001E-3</v>
      </c>
      <c r="AG35" s="40" t="str">
        <f>IF(AD35&lt;=Y35,"&lt;0.001",AD35)</f>
        <v>&lt;0.001</v>
      </c>
    </row>
    <row r="36" spans="1:33" x14ac:dyDescent="0.15">
      <c r="A36" s="9">
        <v>31</v>
      </c>
      <c r="B36" s="1" t="s">
        <v>28</v>
      </c>
      <c r="C36" s="9" t="s">
        <v>80</v>
      </c>
      <c r="D36" s="8"/>
      <c r="E36" s="10" t="s">
        <v>147</v>
      </c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28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4"/>
        <v>12</v>
      </c>
      <c r="AA36" s="5">
        <f t="shared" si="5"/>
        <v>0</v>
      </c>
      <c r="AB36" s="5">
        <f t="shared" si="6"/>
        <v>12</v>
      </c>
      <c r="AC36" s="5">
        <f t="shared" si="3"/>
        <v>0</v>
      </c>
      <c r="AD36" s="5">
        <f t="shared" si="7"/>
        <v>0</v>
      </c>
      <c r="AE36" s="28" t="str">
        <f>IF(COUNT(D36:O36)&gt;=1,MAX(D36:O36),"&lt;0.001")</f>
        <v>&lt;0.001</v>
      </c>
      <c r="AF36" s="8" t="str">
        <f>IF(COUNTIF(D36:O36,"~&lt;*")&gt;=1,"&lt;0.001",MIN(D36:O36))</f>
        <v>&lt;0.001</v>
      </c>
      <c r="AG36" s="40" t="str">
        <f>IF(AD36&lt;=Y36,"&lt;0.001",AD36)</f>
        <v>&lt;0.001</v>
      </c>
    </row>
    <row r="37" spans="1:33" x14ac:dyDescent="0.15">
      <c r="A37" s="9">
        <v>32</v>
      </c>
      <c r="B37" s="1" t="s">
        <v>29</v>
      </c>
      <c r="C37" s="9" t="s">
        <v>81</v>
      </c>
      <c r="D37" s="8"/>
      <c r="E37" s="10" t="s">
        <v>150</v>
      </c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28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4"/>
        <v>12</v>
      </c>
      <c r="AA37" s="5">
        <f t="shared" si="5"/>
        <v>0</v>
      </c>
      <c r="AB37" s="5">
        <f t="shared" si="6"/>
        <v>12</v>
      </c>
      <c r="AC37" s="5">
        <f t="shared" si="3"/>
        <v>0</v>
      </c>
      <c r="AD37" s="5">
        <f t="shared" si="7"/>
        <v>0</v>
      </c>
      <c r="AE37" s="28" t="str">
        <f>IF(COUNT(D37:O37)&gt;=1,MAX(D37:O37),"&lt;0.008")</f>
        <v>&lt;0.008</v>
      </c>
      <c r="AF37" s="8" t="str">
        <f>IF(COUNTIF(D37:O37,"~&lt;*")&gt;=1,"&lt;0.008",MIN(D37:O37))</f>
        <v>&lt;0.008</v>
      </c>
      <c r="AG37" s="40" t="str">
        <f>IF(AD37&lt;=Y37,"&lt;0.008",AD37)</f>
        <v>&lt;0.008</v>
      </c>
    </row>
    <row r="38" spans="1:33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28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3">
        <v>1</v>
      </c>
      <c r="X38" s="5" t="s">
        <v>101</v>
      </c>
      <c r="Y38" s="5">
        <v>1E-3</v>
      </c>
      <c r="Z38" s="5">
        <f t="shared" si="4"/>
        <v>12</v>
      </c>
      <c r="AA38" s="5">
        <f t="shared" si="5"/>
        <v>0</v>
      </c>
      <c r="AB38" s="5">
        <f t="shared" si="6"/>
        <v>12</v>
      </c>
      <c r="AC38" s="5">
        <f t="shared" si="3"/>
        <v>0</v>
      </c>
      <c r="AD38" s="5">
        <f t="shared" si="7"/>
        <v>0</v>
      </c>
      <c r="AE38" s="28" t="str">
        <f>IF(COUNT(D38:O38)&gt;=1,MAX(D38:O38),"&lt;0.001")</f>
        <v>&lt;0.001</v>
      </c>
      <c r="AF38" s="8">
        <f>IF(COUNTIF(D38:O38,"~&lt;*")&gt;=1,"&lt;0.001",MIN(D38:O38))</f>
        <v>0</v>
      </c>
      <c r="AG38" s="40" t="str">
        <f>IF(AD38&lt;=Y38,"&lt;0.001",AD38)</f>
        <v>&lt;0.001</v>
      </c>
    </row>
    <row r="39" spans="1:33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28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4"/>
        <v>12</v>
      </c>
      <c r="AA39" s="5">
        <f t="shared" si="5"/>
        <v>0</v>
      </c>
      <c r="AB39" s="5">
        <f t="shared" si="6"/>
        <v>12</v>
      </c>
      <c r="AC39" s="5">
        <f t="shared" si="3"/>
        <v>0</v>
      </c>
      <c r="AD39" s="5">
        <f t="shared" si="7"/>
        <v>0</v>
      </c>
      <c r="AE39" s="28" t="str">
        <f>IF(COUNT(D39:O39)&gt;=1,MAX(D39:O39),"&lt;0.01")</f>
        <v>&lt;0.01</v>
      </c>
      <c r="AF39" s="8">
        <f>IF(COUNTIF(D39:O39,"~&lt;*")&gt;=1,"&lt;0.01",MIN(D39:O39))</f>
        <v>0</v>
      </c>
      <c r="AG39" s="40" t="str">
        <f>IF(AD39&lt;=Y39,"&lt;0.01",AD39)</f>
        <v>&lt;0.01</v>
      </c>
    </row>
    <row r="40" spans="1:33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28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4"/>
        <v>12</v>
      </c>
      <c r="AA40" s="5">
        <f t="shared" si="5"/>
        <v>0</v>
      </c>
      <c r="AB40" s="5">
        <f t="shared" si="6"/>
        <v>12</v>
      </c>
      <c r="AC40" s="5">
        <f t="shared" si="3"/>
        <v>0</v>
      </c>
      <c r="AD40" s="5">
        <f t="shared" si="7"/>
        <v>0</v>
      </c>
      <c r="AE40" s="28" t="str">
        <f>IF(COUNT(D40:O40)&gt;=1,MAX(D40:O40),"&lt;0.03")</f>
        <v>&lt;0.03</v>
      </c>
      <c r="AF40" s="8">
        <f>IF(COUNTIF(D40:O40,"~&lt;*")&gt;=1,"&lt;0.03",MIN(D40:O40))</f>
        <v>0</v>
      </c>
      <c r="AG40" s="40" t="str">
        <f>IF(AD40&lt;=Y40,"&lt;0.03",AD40)</f>
        <v>&lt;0.03</v>
      </c>
    </row>
    <row r="41" spans="1:33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28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3">
        <v>1</v>
      </c>
      <c r="X41" s="5" t="s">
        <v>114</v>
      </c>
      <c r="Y41" s="5">
        <v>0.01</v>
      </c>
      <c r="Z41" s="5">
        <f t="shared" si="4"/>
        <v>12</v>
      </c>
      <c r="AA41" s="5">
        <f t="shared" si="5"/>
        <v>0</v>
      </c>
      <c r="AB41" s="5">
        <f t="shared" si="6"/>
        <v>12</v>
      </c>
      <c r="AC41" s="5">
        <f t="shared" si="3"/>
        <v>0</v>
      </c>
      <c r="AD41" s="5">
        <f t="shared" si="7"/>
        <v>0</v>
      </c>
      <c r="AE41" s="28" t="str">
        <f>IF(COUNT(D41:O41)&gt;=1,MAX(D41:O41),"&lt;0.01")</f>
        <v>&lt;0.01</v>
      </c>
      <c r="AF41" s="8">
        <f>IF(COUNTIF(D41:O41,"~&lt;*")&gt;=1,"&lt;0.01",MIN(D41:O41))</f>
        <v>0</v>
      </c>
      <c r="AG41" s="40" t="str">
        <f>IF(AD41&lt;=Y41,"&lt;0.01",AD41)</f>
        <v>&lt;0.01</v>
      </c>
    </row>
    <row r="42" spans="1:33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28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4"/>
        <v>12</v>
      </c>
      <c r="AA42" s="5">
        <f t="shared" si="5"/>
        <v>0</v>
      </c>
      <c r="AB42" s="5">
        <f t="shared" si="6"/>
        <v>12</v>
      </c>
      <c r="AC42" s="5">
        <f t="shared" si="3"/>
        <v>0</v>
      </c>
      <c r="AD42" s="5">
        <f t="shared" si="7"/>
        <v>0</v>
      </c>
      <c r="AE42" s="28" t="str">
        <f>IF(COUNT(D42:O42)&gt;=1,MAX(D42:O42),"&lt;0.1")</f>
        <v>&lt;0.1</v>
      </c>
      <c r="AF42" s="8">
        <f>IF(COUNTIF(D42:O42,"~&lt;*")&gt;=1,"&lt;0.1",MIN(D42:O42))</f>
        <v>0</v>
      </c>
      <c r="AG42" s="40" t="str">
        <f>IF(AD42&lt;=Y42,"&lt;0.1",AD42)</f>
        <v>&lt;0.1</v>
      </c>
    </row>
    <row r="43" spans="1:33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28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4"/>
        <v>12</v>
      </c>
      <c r="AA43" s="5">
        <f t="shared" si="5"/>
        <v>0</v>
      </c>
      <c r="AB43" s="5">
        <f t="shared" si="6"/>
        <v>12</v>
      </c>
      <c r="AC43" s="5">
        <f t="shared" si="3"/>
        <v>0</v>
      </c>
      <c r="AD43" s="5">
        <f t="shared" si="7"/>
        <v>0</v>
      </c>
      <c r="AE43" s="28" t="str">
        <f>IF(COUNT(D43:O43)&gt;=1,MAX(D43:O43),"&lt;0.001")</f>
        <v>&lt;0.001</v>
      </c>
      <c r="AF43" s="8">
        <f>IF(COUNTIF(D43:O43,"~&lt;*")&gt;=1,"&lt;0.001",MIN(D43:O43))</f>
        <v>0</v>
      </c>
      <c r="AG43" s="40" t="str">
        <f>IF(AD43&lt;=Y43,"&lt;0.001",AD43)</f>
        <v>&lt;0.001</v>
      </c>
    </row>
    <row r="44" spans="1:33" x14ac:dyDescent="0.15">
      <c r="A44" s="9">
        <v>39</v>
      </c>
      <c r="B44" s="1" t="s">
        <v>36</v>
      </c>
      <c r="C44" s="9" t="s">
        <v>84</v>
      </c>
      <c r="D44" s="39">
        <v>6.6</v>
      </c>
      <c r="E44" s="12">
        <v>6</v>
      </c>
      <c r="F44" s="10">
        <v>6.3</v>
      </c>
      <c r="G44" s="10">
        <v>8.1999999999999993</v>
      </c>
      <c r="H44" s="10"/>
      <c r="I44" s="10"/>
      <c r="J44" s="10"/>
      <c r="K44" s="10"/>
      <c r="L44" s="10"/>
      <c r="M44" s="11"/>
      <c r="N44" s="11"/>
      <c r="O44" s="11"/>
      <c r="P44" s="28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4"/>
        <v>12</v>
      </c>
      <c r="AA44" s="5">
        <f t="shared" si="5"/>
        <v>0</v>
      </c>
      <c r="AB44" s="5">
        <f t="shared" si="6"/>
        <v>8</v>
      </c>
      <c r="AC44" s="5">
        <f t="shared" si="3"/>
        <v>27.099999999999998</v>
      </c>
      <c r="AD44" s="5">
        <f t="shared" si="7"/>
        <v>2.2583333333333333</v>
      </c>
      <c r="AE44" s="28">
        <f>IF(COUNT(D44:O44)&gt;=1,MAX(D44:O44),"&lt;0.2")</f>
        <v>8.1999999999999993</v>
      </c>
      <c r="AF44" s="8">
        <f>IF(COUNTIF(D44:O44,"~&lt;*")&gt;=1,"&lt;0.2",MIN(D44:O44))</f>
        <v>6</v>
      </c>
      <c r="AG44" s="40">
        <f>IF(AD44&lt;=Y44,"&lt;0.2",AD44)</f>
        <v>2.2583333333333333</v>
      </c>
    </row>
    <row r="45" spans="1:33" x14ac:dyDescent="0.15">
      <c r="A45" s="9">
        <v>40</v>
      </c>
      <c r="B45" s="1" t="s">
        <v>37</v>
      </c>
      <c r="C45" s="9" t="s">
        <v>85</v>
      </c>
      <c r="D45" s="8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28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4"/>
        <v>12</v>
      </c>
      <c r="AA45" s="5">
        <f t="shared" si="5"/>
        <v>0</v>
      </c>
      <c r="AB45" s="5">
        <f t="shared" si="6"/>
        <v>12</v>
      </c>
      <c r="AC45" s="5">
        <f t="shared" si="3"/>
        <v>0</v>
      </c>
      <c r="AD45" s="5">
        <f t="shared" si="7"/>
        <v>0</v>
      </c>
      <c r="AE45" s="28" t="str">
        <f>IF(COUNT(D45:O45)&gt;=1,MAX(D45:O45),"&lt;1")</f>
        <v>&lt;1</v>
      </c>
      <c r="AF45" s="8">
        <f>IF(COUNTIF(D45:O45,"~&lt;*")&gt;=1,"&lt;1",MIN(D45:O45))</f>
        <v>0</v>
      </c>
      <c r="AG45" s="40" t="str">
        <f>IF(AD45&lt;=Y45,"&lt;1",AD45)</f>
        <v>&lt;1</v>
      </c>
    </row>
    <row r="46" spans="1:33" x14ac:dyDescent="0.15">
      <c r="A46" s="9">
        <v>41</v>
      </c>
      <c r="B46" s="1" t="s">
        <v>38</v>
      </c>
      <c r="C46" s="9" t="s">
        <v>86</v>
      </c>
      <c r="D46" s="8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28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4"/>
        <v>12</v>
      </c>
      <c r="AA46" s="5">
        <f t="shared" si="5"/>
        <v>0</v>
      </c>
      <c r="AB46" s="5">
        <f t="shared" si="6"/>
        <v>12</v>
      </c>
      <c r="AC46" s="5">
        <f t="shared" si="3"/>
        <v>0</v>
      </c>
      <c r="AD46" s="5">
        <f t="shared" si="7"/>
        <v>0</v>
      </c>
      <c r="AE46" s="28" t="str">
        <f>IF(COUNT(D46:O46)&gt;=1,MAX(D46:O46),"&lt;1")</f>
        <v>&lt;1</v>
      </c>
      <c r="AF46" s="8">
        <f>IF(COUNTIF(D46:O46,"~&lt;*")&gt;=1,"&lt;1",MIN(D46:O46))</f>
        <v>0</v>
      </c>
      <c r="AG46" s="40" t="str">
        <f>IF(AD46&lt;=Y46,"&lt;1",AD46)</f>
        <v>&lt;1</v>
      </c>
    </row>
    <row r="47" spans="1:33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8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4"/>
        <v>12</v>
      </c>
      <c r="AA47" s="5">
        <f t="shared" si="5"/>
        <v>0</v>
      </c>
      <c r="AB47" s="5">
        <f t="shared" si="6"/>
        <v>12</v>
      </c>
      <c r="AC47" s="5">
        <f t="shared" si="3"/>
        <v>0</v>
      </c>
      <c r="AD47" s="5">
        <f t="shared" si="7"/>
        <v>0</v>
      </c>
      <c r="AE47" s="28" t="str">
        <f>IF(COUNT(D47:O47)&gt;=1,MAX(D47:O47),"&lt;0.02")</f>
        <v>&lt;0.02</v>
      </c>
      <c r="AF47" s="8">
        <f>IF(COUNTIF(D47:O47,"~&lt;*")&gt;=1,"&lt;0.02",MIN(D47:O47))</f>
        <v>0</v>
      </c>
      <c r="AG47" s="40" t="str">
        <f>IF(AD47&lt;=Y47,"&lt;0.02",AD47)</f>
        <v>&lt;0.02</v>
      </c>
    </row>
    <row r="48" spans="1:33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8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4"/>
        <v>12</v>
      </c>
      <c r="AA48" s="5">
        <f t="shared" si="5"/>
        <v>0</v>
      </c>
      <c r="AB48" s="5">
        <f t="shared" si="6"/>
        <v>12</v>
      </c>
      <c r="AC48" s="5">
        <f t="shared" si="3"/>
        <v>0</v>
      </c>
      <c r="AD48" s="5">
        <f t="shared" si="7"/>
        <v>0</v>
      </c>
      <c r="AE48" s="28" t="str">
        <f>IF(COUNT(D48:O48)&gt;=1,MAX(D48:O48),"&lt;0.000001")</f>
        <v>&lt;0.000001</v>
      </c>
      <c r="AF48" s="8">
        <f>IF(COUNTIF(D48:O48,"~&lt;*")&gt;=1,"&lt;0.000001",MIN(D48:O48))</f>
        <v>0</v>
      </c>
      <c r="AG48" s="40" t="str">
        <f>IF(AD48&lt;=Y48,"&lt;0.000001",AD48)</f>
        <v>&lt;0.000001</v>
      </c>
    </row>
    <row r="49" spans="1:33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8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4"/>
        <v>12</v>
      </c>
      <c r="AA49" s="5">
        <f t="shared" si="5"/>
        <v>0</v>
      </c>
      <c r="AB49" s="5">
        <f t="shared" si="6"/>
        <v>12</v>
      </c>
      <c r="AC49" s="5">
        <f t="shared" si="3"/>
        <v>0</v>
      </c>
      <c r="AD49" s="5">
        <f t="shared" si="7"/>
        <v>0</v>
      </c>
      <c r="AE49" s="28" t="str">
        <f>IF(COUNT(D49:O49)&gt;=1,MAX(D49:O49),"&lt;0.000001")</f>
        <v>&lt;0.000001</v>
      </c>
      <c r="AF49" s="8">
        <f>IF(COUNTIF(D49:O49,"~&lt;*")&gt;=1,"&lt;0.000001",MIN(D49:O49))</f>
        <v>0</v>
      </c>
      <c r="AG49" s="40" t="str">
        <f>IF(AD49&lt;=Y49,"&lt;0.000001",AD49)</f>
        <v>&lt;0.000001</v>
      </c>
    </row>
    <row r="50" spans="1:33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28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4"/>
        <v>12</v>
      </c>
      <c r="AA50" s="5">
        <f t="shared" si="5"/>
        <v>0</v>
      </c>
      <c r="AB50" s="5">
        <f t="shared" si="6"/>
        <v>12</v>
      </c>
      <c r="AC50" s="5">
        <f t="shared" si="3"/>
        <v>0</v>
      </c>
      <c r="AD50" s="5">
        <f t="shared" si="7"/>
        <v>0</v>
      </c>
      <c r="AE50" s="28" t="str">
        <f>IF(COUNT(D50:O50)&gt;=1,MAX(D50:O50),"&lt;0.002")</f>
        <v>&lt;0.002</v>
      </c>
      <c r="AF50" s="8">
        <f>IF(COUNTIF(D50:O50,"~&lt;*")&gt;=1,"&lt;0.002",MIN(D50:O50))</f>
        <v>0</v>
      </c>
      <c r="AG50" s="40" t="str">
        <f>IF(AD50&lt;=Y50,"&lt;0.002",AD50)</f>
        <v>&lt;0.002</v>
      </c>
    </row>
    <row r="51" spans="1:33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28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4"/>
        <v>12</v>
      </c>
      <c r="AA51" s="5">
        <f t="shared" si="5"/>
        <v>0</v>
      </c>
      <c r="AB51" s="5">
        <f t="shared" si="6"/>
        <v>12</v>
      </c>
      <c r="AC51" s="5">
        <f t="shared" si="3"/>
        <v>0</v>
      </c>
      <c r="AD51" s="5">
        <f t="shared" si="7"/>
        <v>0</v>
      </c>
      <c r="AE51" s="28" t="str">
        <f>IF(COUNT(D51:O51)&gt;=1,MAX(D51:O51),"&lt;0.0005")</f>
        <v>&lt;0.0005</v>
      </c>
      <c r="AF51" s="8">
        <f>IF(COUNTIF(D51:O51,"~&lt;*")&gt;=1,"&lt;0.0005",MIN(D51:O51))</f>
        <v>0</v>
      </c>
      <c r="AG51" s="40" t="str">
        <f>IF(AD51&lt;=Y51,"&lt;0.0005",AD51)</f>
        <v>&lt;0.0005</v>
      </c>
    </row>
    <row r="52" spans="1:33" x14ac:dyDescent="0.15">
      <c r="A52" s="9">
        <v>47</v>
      </c>
      <c r="B52" s="1" t="s">
        <v>44</v>
      </c>
      <c r="C52" s="9" t="s">
        <v>89</v>
      </c>
      <c r="D52" s="8">
        <v>0.5</v>
      </c>
      <c r="E52" s="10">
        <v>0.4</v>
      </c>
      <c r="F52" s="10">
        <v>0.5</v>
      </c>
      <c r="G52" s="10">
        <v>0.6</v>
      </c>
      <c r="H52" s="10"/>
      <c r="I52" s="10"/>
      <c r="J52" s="10"/>
      <c r="K52" s="10"/>
      <c r="L52" s="10"/>
      <c r="M52" s="10"/>
      <c r="N52" s="10"/>
      <c r="O52" s="11"/>
      <c r="P52" s="28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33">
        <v>3</v>
      </c>
      <c r="X52" s="5" t="s">
        <v>121</v>
      </c>
      <c r="Y52" s="5">
        <v>0.3</v>
      </c>
      <c r="Z52" s="5">
        <f t="shared" si="4"/>
        <v>12</v>
      </c>
      <c r="AA52" s="5">
        <f t="shared" si="5"/>
        <v>0</v>
      </c>
      <c r="AB52" s="5">
        <f t="shared" si="6"/>
        <v>8</v>
      </c>
      <c r="AC52" s="5">
        <f t="shared" si="3"/>
        <v>2</v>
      </c>
      <c r="AD52" s="5">
        <f t="shared" si="7"/>
        <v>0.16666666666666666</v>
      </c>
      <c r="AE52" s="28">
        <f>IF(COUNT(D52:O52)&gt;=1,MAX(D52:O52),"&lt;0.3")</f>
        <v>0.6</v>
      </c>
      <c r="AF52" s="8">
        <f>IF(COUNTIF(D52:O52,"~&lt;*")&gt;=1,"&lt;0.3",MIN(D52:O52))</f>
        <v>0.4</v>
      </c>
      <c r="AG52" s="40" t="str">
        <f>IF(AD52&lt;=Y52,"&lt;0.3",AD52)</f>
        <v>&lt;0.3</v>
      </c>
    </row>
    <row r="53" spans="1:33" x14ac:dyDescent="0.15">
      <c r="A53" s="9">
        <v>48</v>
      </c>
      <c r="B53" s="1" t="s">
        <v>45</v>
      </c>
      <c r="C53" s="9" t="s">
        <v>54</v>
      </c>
      <c r="D53" s="10">
        <v>7.6</v>
      </c>
      <c r="E53" s="10">
        <v>7.6</v>
      </c>
      <c r="F53" s="10">
        <v>7.5</v>
      </c>
      <c r="G53" s="10">
        <v>7.6</v>
      </c>
      <c r="H53" s="10"/>
      <c r="I53" s="10"/>
      <c r="J53" s="10"/>
      <c r="K53" s="10"/>
      <c r="L53" s="10"/>
      <c r="M53" s="10"/>
      <c r="N53" s="11"/>
      <c r="O53" s="11"/>
      <c r="P53" s="28"/>
      <c r="Q53" s="10"/>
      <c r="R53" s="10"/>
      <c r="U53" s="5">
        <v>5.8</v>
      </c>
      <c r="V53" s="5">
        <v>8.6</v>
      </c>
      <c r="AE53" s="31">
        <f>MAX(D53:O53)</f>
        <v>7.6</v>
      </c>
      <c r="AF53" s="39">
        <f>MIN(D53:O53)</f>
        <v>7.5</v>
      </c>
      <c r="AG53" s="40">
        <f>AVERAGE(D53:O53)</f>
        <v>7.5749999999999993</v>
      </c>
    </row>
    <row r="54" spans="1:33" x14ac:dyDescent="0.15">
      <c r="A54" s="9">
        <v>49</v>
      </c>
      <c r="B54" s="1" t="s">
        <v>46</v>
      </c>
      <c r="C54" s="9" t="s">
        <v>55</v>
      </c>
      <c r="D54" s="10" t="s">
        <v>142</v>
      </c>
      <c r="E54" s="10" t="s">
        <v>142</v>
      </c>
      <c r="F54" s="10" t="s">
        <v>142</v>
      </c>
      <c r="G54" s="10" t="s">
        <v>142</v>
      </c>
      <c r="H54" s="10"/>
      <c r="I54" s="10"/>
      <c r="J54" s="10"/>
      <c r="K54" s="10"/>
      <c r="L54" s="10"/>
      <c r="M54" s="10"/>
      <c r="N54" s="10"/>
      <c r="O54" s="11"/>
      <c r="P54" s="28"/>
      <c r="Q54" s="10"/>
      <c r="R54" s="10"/>
      <c r="V54" s="5" t="s">
        <v>95</v>
      </c>
      <c r="AE54" s="28"/>
      <c r="AF54" s="8"/>
      <c r="AG54" s="40"/>
    </row>
    <row r="55" spans="1:33" x14ac:dyDescent="0.15">
      <c r="A55" s="9">
        <v>50</v>
      </c>
      <c r="B55" s="1" t="s">
        <v>47</v>
      </c>
      <c r="C55" s="9" t="s">
        <v>55</v>
      </c>
      <c r="D55" s="10" t="s">
        <v>142</v>
      </c>
      <c r="E55" s="10" t="s">
        <v>142</v>
      </c>
      <c r="F55" s="10" t="s">
        <v>142</v>
      </c>
      <c r="G55" s="10" t="s">
        <v>142</v>
      </c>
      <c r="H55" s="10"/>
      <c r="I55" s="10"/>
      <c r="J55" s="10"/>
      <c r="K55" s="10"/>
      <c r="L55" s="10"/>
      <c r="M55" s="10"/>
      <c r="N55" s="10"/>
      <c r="O55" s="11"/>
      <c r="P55" s="28"/>
      <c r="Q55" s="10"/>
      <c r="R55" s="10"/>
      <c r="V55" s="5" t="s">
        <v>95</v>
      </c>
      <c r="AE55" s="28"/>
      <c r="AF55" s="8"/>
      <c r="AG55" s="40"/>
    </row>
    <row r="56" spans="1:33" x14ac:dyDescent="0.15">
      <c r="A56" s="9">
        <v>51</v>
      </c>
      <c r="B56" s="1" t="s">
        <v>48</v>
      </c>
      <c r="C56" s="9" t="s">
        <v>56</v>
      </c>
      <c r="D56" s="10" t="s">
        <v>143</v>
      </c>
      <c r="E56" s="10" t="s">
        <v>143</v>
      </c>
      <c r="F56" s="10" t="s">
        <v>143</v>
      </c>
      <c r="G56" s="10" t="s">
        <v>143</v>
      </c>
      <c r="H56" s="10"/>
      <c r="I56" s="10"/>
      <c r="J56" s="10"/>
      <c r="K56" s="10"/>
      <c r="L56" s="10"/>
      <c r="M56" s="10"/>
      <c r="N56" s="10"/>
      <c r="O56" s="11"/>
      <c r="P56" s="28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4"/>
        <v>12</v>
      </c>
      <c r="AA56" s="5">
        <f t="shared" si="5"/>
        <v>0</v>
      </c>
      <c r="AB56" s="5">
        <f t="shared" si="6"/>
        <v>12</v>
      </c>
      <c r="AC56" s="5">
        <f>SUM(D56:O56)</f>
        <v>0</v>
      </c>
      <c r="AD56" s="5">
        <f>AC56/Z56</f>
        <v>0</v>
      </c>
      <c r="AE56" s="28" t="str">
        <f>IF(COUNT(D56:O56)&gt;=1,MAX(D56:O56),"&lt;0.5")</f>
        <v>&lt;0.5</v>
      </c>
      <c r="AF56" s="8" t="str">
        <f>IF(COUNTIF(D56:O56,"~&lt;*")&gt;=1,"&lt;0.5",MIN(D56:O56))</f>
        <v>&lt;0.5</v>
      </c>
      <c r="AG56" s="40" t="str">
        <f>IF(AD56&lt;=Y56,"&lt;0.5",AD56)</f>
        <v>&lt;0.5</v>
      </c>
    </row>
    <row r="57" spans="1:33" x14ac:dyDescent="0.15">
      <c r="A57" s="13">
        <v>52</v>
      </c>
      <c r="B57" s="2" t="s">
        <v>49</v>
      </c>
      <c r="C57" s="13" t="s">
        <v>57</v>
      </c>
      <c r="D57" s="14" t="s">
        <v>144</v>
      </c>
      <c r="E57" s="14" t="s">
        <v>144</v>
      </c>
      <c r="F57" s="14" t="s">
        <v>144</v>
      </c>
      <c r="G57" s="14" t="s">
        <v>144</v>
      </c>
      <c r="H57" s="14"/>
      <c r="I57" s="14"/>
      <c r="J57" s="14"/>
      <c r="K57" s="14"/>
      <c r="L57" s="14"/>
      <c r="M57" s="14"/>
      <c r="N57" s="14"/>
      <c r="O57" s="15"/>
      <c r="P57" s="16"/>
      <c r="Q57" s="14"/>
      <c r="R57" s="14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4"/>
        <v>12</v>
      </c>
      <c r="AA57" s="5">
        <f t="shared" si="5"/>
        <v>0</v>
      </c>
      <c r="AB57" s="5">
        <f t="shared" si="6"/>
        <v>12</v>
      </c>
      <c r="AC57" s="5">
        <f>SUM(D57:O57)</f>
        <v>0</v>
      </c>
      <c r="AD57" s="5">
        <f>AC57/Z57</f>
        <v>0</v>
      </c>
      <c r="AE57" s="16" t="str">
        <f>IF(COUNT(D57:O57)&gt;=1,MAX(D57:O57),"&lt;0.1")</f>
        <v>&lt;0.1</v>
      </c>
      <c r="AF57" s="8" t="str">
        <f>IF(COUNTIF(D57:O57,"~&lt;*")&gt;=1,"&lt;0.1",MIN(D57:O57))</f>
        <v>&lt;0.1</v>
      </c>
      <c r="AG57" s="40" t="str">
        <f>IF(AD57&lt;=Y57,"&lt;0.1",AD57)</f>
        <v>&lt;0.1</v>
      </c>
    </row>
    <row r="58" spans="1:33" x14ac:dyDescent="0.15">
      <c r="A58" s="5" t="s">
        <v>61</v>
      </c>
      <c r="B58" s="21" t="s">
        <v>62</v>
      </c>
      <c r="P58" s="37"/>
      <c r="AE58" s="37"/>
    </row>
    <row r="59" spans="1:33" x14ac:dyDescent="0.15">
      <c r="A59" s="17"/>
      <c r="B59" s="17" t="s">
        <v>59</v>
      </c>
      <c r="C59" s="17"/>
      <c r="D59" s="18">
        <v>20.6</v>
      </c>
      <c r="E59" s="18">
        <v>22.8</v>
      </c>
      <c r="F59" s="18">
        <v>22.8</v>
      </c>
      <c r="G59" s="18">
        <v>32.299999999999997</v>
      </c>
      <c r="H59" s="18"/>
      <c r="I59" s="18"/>
      <c r="J59" s="18"/>
      <c r="K59" s="18"/>
      <c r="L59" s="18"/>
      <c r="M59" s="18"/>
      <c r="N59" s="18"/>
      <c r="O59" s="18"/>
      <c r="P59" s="30"/>
      <c r="Q59" s="18"/>
      <c r="R59" s="18"/>
      <c r="AE59" s="30">
        <f>MAX(D59:O59)</f>
        <v>32.299999999999997</v>
      </c>
      <c r="AF59" s="18">
        <f>MIN(D59:O59)</f>
        <v>20.6</v>
      </c>
      <c r="AG59" s="18">
        <f>AVERAGE(D59:O59)</f>
        <v>24.625</v>
      </c>
    </row>
    <row r="60" spans="1:33" x14ac:dyDescent="0.15">
      <c r="A60" s="19"/>
      <c r="B60" s="19" t="s">
        <v>60</v>
      </c>
      <c r="C60" s="19"/>
      <c r="D60" s="12">
        <v>15</v>
      </c>
      <c r="E60" s="12">
        <v>18.5</v>
      </c>
      <c r="F60" s="12">
        <v>21</v>
      </c>
      <c r="G60" s="12">
        <v>23.5</v>
      </c>
      <c r="H60" s="12"/>
      <c r="I60" s="12"/>
      <c r="J60" s="12"/>
      <c r="K60" s="12"/>
      <c r="L60" s="12"/>
      <c r="M60" s="12"/>
      <c r="N60" s="12"/>
      <c r="O60" s="12"/>
      <c r="P60" s="31"/>
      <c r="Q60" s="12"/>
      <c r="R60" s="12"/>
      <c r="AE60" s="31">
        <f>MAX(D60:O60)</f>
        <v>23.5</v>
      </c>
      <c r="AF60" s="12">
        <f>MIN(D60:O60)</f>
        <v>15</v>
      </c>
      <c r="AG60" s="12">
        <f>AVERAGE(D60:O60)</f>
        <v>19.5</v>
      </c>
    </row>
    <row r="61" spans="1:33" x14ac:dyDescent="0.15">
      <c r="A61" s="20"/>
      <c r="B61" s="20" t="s">
        <v>90</v>
      </c>
      <c r="C61" s="20"/>
      <c r="D61" s="27">
        <v>0.22</v>
      </c>
      <c r="E61" s="27">
        <v>0.16</v>
      </c>
      <c r="F61" s="27">
        <v>0.14000000000000001</v>
      </c>
      <c r="G61" s="27">
        <v>0.1</v>
      </c>
      <c r="H61" s="27"/>
      <c r="I61" s="27"/>
      <c r="J61" s="27"/>
      <c r="K61" s="27"/>
      <c r="L61" s="27"/>
      <c r="M61" s="27"/>
      <c r="N61" s="27"/>
      <c r="O61" s="27"/>
      <c r="P61" s="38"/>
      <c r="Q61" s="36"/>
      <c r="R61" s="36"/>
      <c r="AE61" s="38">
        <f>MAX(D61:O61)</f>
        <v>0.22</v>
      </c>
      <c r="AF61" s="36">
        <f>MIN(D61:O61)</f>
        <v>0.1</v>
      </c>
      <c r="AG61" s="36">
        <f>AVERAGE(D61:O61)</f>
        <v>0.155</v>
      </c>
    </row>
  </sheetData>
  <mergeCells count="3">
    <mergeCell ref="A1:R1"/>
    <mergeCell ref="AE2:AG3"/>
    <mergeCell ref="A4:C4"/>
  </mergeCells>
  <phoneticPr fontId="10"/>
  <conditionalFormatting sqref="D6:O6">
    <cfRule type="cellIs" dxfId="499" priority="262" stopIfTrue="1" operator="equal">
      <formula>$W$6</formula>
    </cfRule>
  </conditionalFormatting>
  <conditionalFormatting sqref="D6:R6">
    <cfRule type="cellIs" dxfId="498" priority="271" stopIfTrue="1" operator="greaterThan">
      <formula>$S$6</formula>
    </cfRule>
    <cfRule type="cellIs" dxfId="497" priority="270" stopIfTrue="1" operator="greaterThan">
      <formula>$T$6</formula>
    </cfRule>
    <cfRule type="cellIs" dxfId="496" priority="269" stopIfTrue="1" operator="greaterThan">
      <formula>$U$6</formula>
    </cfRule>
    <cfRule type="cellIs" dxfId="495" priority="268" stopIfTrue="1" operator="greaterThan">
      <formula>$V$6</formula>
    </cfRule>
  </conditionalFormatting>
  <conditionalFormatting sqref="D7:R7">
    <cfRule type="cellIs" dxfId="494" priority="263" stopIfTrue="1" operator="equal">
      <formula>$V$7</formula>
    </cfRule>
  </conditionalFormatting>
  <conditionalFormatting sqref="D8:R8">
    <cfRule type="cellIs" dxfId="493" priority="261" operator="greaterThan">
      <formula>$S$8</formula>
    </cfRule>
    <cfRule type="cellIs" dxfId="492" priority="260" operator="greaterThan">
      <formula>$T$8</formula>
    </cfRule>
    <cfRule type="cellIs" dxfId="491" priority="259" operator="greaterThan">
      <formula>$U$8</formula>
    </cfRule>
    <cfRule type="cellIs" dxfId="490" priority="258" operator="greaterThan">
      <formula>$V$8</formula>
    </cfRule>
    <cfRule type="cellIs" dxfId="489" priority="257" operator="equal">
      <formula>$X$8</formula>
    </cfRule>
  </conditionalFormatting>
  <conditionalFormatting sqref="D8:R20">
    <cfRule type="cellIs" dxfId="488" priority="197" operator="equal">
      <formula>$W$6</formula>
    </cfRule>
  </conditionalFormatting>
  <conditionalFormatting sqref="D9:R9">
    <cfRule type="cellIs" dxfId="487" priority="253" operator="greaterThan">
      <formula>$V$9</formula>
    </cfRule>
    <cfRule type="cellIs" dxfId="486" priority="256" operator="greaterThan">
      <formula>$S$9</formula>
    </cfRule>
    <cfRule type="cellIs" dxfId="485" priority="255" operator="greaterThan">
      <formula>$T$9</formula>
    </cfRule>
    <cfRule type="cellIs" dxfId="484" priority="254" operator="greaterThan">
      <formula>$U$9</formula>
    </cfRule>
    <cfRule type="cellIs" dxfId="483" priority="252" operator="equal">
      <formula>$X$9</formula>
    </cfRule>
  </conditionalFormatting>
  <conditionalFormatting sqref="D10:R10">
    <cfRule type="cellIs" dxfId="482" priority="251" operator="greaterThan">
      <formula>$S$10</formula>
    </cfRule>
    <cfRule type="cellIs" dxfId="481" priority="250" operator="greaterThan">
      <formula>$T$10</formula>
    </cfRule>
    <cfRule type="cellIs" dxfId="480" priority="249" operator="greaterThan">
      <formula>$U$10</formula>
    </cfRule>
    <cfRule type="cellIs" dxfId="479" priority="248" operator="greaterThan">
      <formula>$V$10</formula>
    </cfRule>
    <cfRule type="cellIs" dxfId="478" priority="247" operator="equal">
      <formula>$X$10</formula>
    </cfRule>
  </conditionalFormatting>
  <conditionalFormatting sqref="D11:R11">
    <cfRule type="cellIs" dxfId="477" priority="242" operator="equal">
      <formula>$X$11</formula>
    </cfRule>
    <cfRule type="cellIs" dxfId="476" priority="245" operator="greaterThan">
      <formula>$T$11</formula>
    </cfRule>
    <cfRule type="cellIs" dxfId="475" priority="246" operator="greaterThan">
      <formula>$S$11</formula>
    </cfRule>
    <cfRule type="cellIs" dxfId="474" priority="244" operator="greaterThan">
      <formula>$U$11</formula>
    </cfRule>
    <cfRule type="cellIs" dxfId="473" priority="243" operator="greaterThan">
      <formula>$V$11</formula>
    </cfRule>
  </conditionalFormatting>
  <conditionalFormatting sqref="D12:R12">
    <cfRule type="cellIs" dxfId="472" priority="241" operator="greaterThan">
      <formula>$S$12</formula>
    </cfRule>
    <cfRule type="cellIs" dxfId="471" priority="239" operator="greaterThan">
      <formula>$U$12</formula>
    </cfRule>
    <cfRule type="cellIs" dxfId="470" priority="238" operator="greaterThan">
      <formula>$V$12</formula>
    </cfRule>
    <cfRule type="cellIs" dxfId="469" priority="237" operator="equal">
      <formula>$X$12</formula>
    </cfRule>
    <cfRule type="cellIs" dxfId="468" priority="240" operator="greaterThan">
      <formula>$T$12</formula>
    </cfRule>
  </conditionalFormatting>
  <conditionalFormatting sqref="D13:R13">
    <cfRule type="cellIs" dxfId="467" priority="236" operator="greaterThan">
      <formula>$S$13</formula>
    </cfRule>
    <cfRule type="cellIs" dxfId="466" priority="235" operator="greaterThan">
      <formula>$T$13</formula>
    </cfRule>
    <cfRule type="cellIs" dxfId="465" priority="234" operator="greaterThan">
      <formula>$U$13</formula>
    </cfRule>
    <cfRule type="cellIs" dxfId="464" priority="233" operator="greaterThan">
      <formula>$V$13</formula>
    </cfRule>
    <cfRule type="cellIs" dxfId="463" priority="232" operator="equal">
      <formula>$X$13</formula>
    </cfRule>
  </conditionalFormatting>
  <conditionalFormatting sqref="D14:R14">
    <cfRule type="cellIs" dxfId="462" priority="231" operator="greaterThan">
      <formula>$S$14</formula>
    </cfRule>
    <cfRule type="cellIs" dxfId="461" priority="230" operator="greaterThan">
      <formula>$T$14</formula>
    </cfRule>
    <cfRule type="cellIs" dxfId="460" priority="229" operator="greaterThan">
      <formula>$U$14</formula>
    </cfRule>
    <cfRule type="cellIs" dxfId="459" priority="228" operator="greaterThan">
      <formula>$V$14</formula>
    </cfRule>
    <cfRule type="cellIs" dxfId="458" priority="227" operator="equal">
      <formula>$X$14</formula>
    </cfRule>
  </conditionalFormatting>
  <conditionalFormatting sqref="D15:R15">
    <cfRule type="cellIs" dxfId="457" priority="226" operator="greaterThan">
      <formula>$S$15</formula>
    </cfRule>
    <cfRule type="cellIs" dxfId="456" priority="225" operator="greaterThan">
      <formula>$T$15</formula>
    </cfRule>
    <cfRule type="cellIs" dxfId="455" priority="224" operator="greaterThan">
      <formula>$U$15</formula>
    </cfRule>
    <cfRule type="cellIs" dxfId="454" priority="223" operator="greaterThan">
      <formula>$V$15</formula>
    </cfRule>
    <cfRule type="cellIs" dxfId="453" priority="222" operator="equal">
      <formula>$X$15</formula>
    </cfRule>
  </conditionalFormatting>
  <conditionalFormatting sqref="D16:R16">
    <cfRule type="cellIs" dxfId="452" priority="217" operator="equal">
      <formula>$X$16</formula>
    </cfRule>
    <cfRule type="cellIs" dxfId="451" priority="221" operator="greaterThan">
      <formula>$S$16</formula>
    </cfRule>
    <cfRule type="cellIs" dxfId="450" priority="220" operator="greaterThan">
      <formula>$T$16</formula>
    </cfRule>
    <cfRule type="cellIs" dxfId="449" priority="219" operator="greaterThan">
      <formula>$U$16</formula>
    </cfRule>
    <cfRule type="cellIs" dxfId="448" priority="218" operator="greaterThan">
      <formula>$V$16</formula>
    </cfRule>
  </conditionalFormatting>
  <conditionalFormatting sqref="D17:R17">
    <cfRule type="cellIs" dxfId="447" priority="212" operator="equal">
      <formula>$X$17</formula>
    </cfRule>
    <cfRule type="cellIs" dxfId="446" priority="216" operator="greaterThan">
      <formula>$S$17</formula>
    </cfRule>
    <cfRule type="cellIs" dxfId="445" priority="214" operator="greaterThan">
      <formula>$U$17</formula>
    </cfRule>
    <cfRule type="cellIs" dxfId="444" priority="215" operator="greaterThan">
      <formula>$T$17</formula>
    </cfRule>
    <cfRule type="cellIs" dxfId="443" priority="213" operator="greaterThan">
      <formula>$V$17</formula>
    </cfRule>
  </conditionalFormatting>
  <conditionalFormatting sqref="D18:R18">
    <cfRule type="cellIs" dxfId="442" priority="209" operator="greaterThan">
      <formula>$U$18</formula>
    </cfRule>
    <cfRule type="cellIs" dxfId="441" priority="210" operator="greaterThan">
      <formula>$T$18</formula>
    </cfRule>
    <cfRule type="cellIs" dxfId="440" priority="208" operator="greaterThan">
      <formula>$V$18</formula>
    </cfRule>
    <cfRule type="cellIs" dxfId="439" priority="207" operator="equal">
      <formula>$X$18</formula>
    </cfRule>
    <cfRule type="cellIs" dxfId="438" priority="211" operator="greaterThan">
      <formula>$S$18</formula>
    </cfRule>
  </conditionalFormatting>
  <conditionalFormatting sqref="D19:R19">
    <cfRule type="cellIs" dxfId="437" priority="205" operator="greaterThan">
      <formula>$T$19</formula>
    </cfRule>
    <cfRule type="cellIs" dxfId="436" priority="204" operator="greaterThan">
      <formula>$U$19</formula>
    </cfRule>
    <cfRule type="cellIs" dxfId="435" priority="203" operator="greaterThan">
      <formula>$V$19</formula>
    </cfRule>
    <cfRule type="cellIs" dxfId="434" priority="202" operator="equal">
      <formula>$X$19</formula>
    </cfRule>
    <cfRule type="cellIs" dxfId="433" priority="206" operator="greaterThan">
      <formula>$S$19</formula>
    </cfRule>
  </conditionalFormatting>
  <conditionalFormatting sqref="D20:R20">
    <cfRule type="cellIs" dxfId="432" priority="201" operator="greaterThan">
      <formula>$S$20</formula>
    </cfRule>
    <cfRule type="cellIs" dxfId="431" priority="200" operator="greaterThan">
      <formula>$T$20</formula>
    </cfRule>
    <cfRule type="cellIs" dxfId="430" priority="199" operator="greaterThan">
      <formula>$U$20</formula>
    </cfRule>
    <cfRule type="cellIs" dxfId="429" priority="198" operator="greaterThan">
      <formula>$V$20</formula>
    </cfRule>
    <cfRule type="cellIs" dxfId="428" priority="196" operator="equal">
      <formula>$X$20</formula>
    </cfRule>
  </conditionalFormatting>
  <conditionalFormatting sqref="D21:R21">
    <cfRule type="cellIs" dxfId="427" priority="195" operator="greaterThan">
      <formula>$S$21</formula>
    </cfRule>
    <cfRule type="cellIs" dxfId="426" priority="194" operator="greaterThan">
      <formula>$T$21</formula>
    </cfRule>
    <cfRule type="cellIs" dxfId="425" priority="193" operator="greaterThan">
      <formula>$U$21</formula>
    </cfRule>
    <cfRule type="cellIs" dxfId="424" priority="192" operator="greaterThan">
      <formula>$V$21</formula>
    </cfRule>
    <cfRule type="cellIs" priority="191" operator="equal">
      <formula>$W$6</formula>
    </cfRule>
    <cfRule type="cellIs" dxfId="423" priority="190" operator="equal">
      <formula>$X$21</formula>
    </cfRule>
  </conditionalFormatting>
  <conditionalFormatting sqref="D22:R22">
    <cfRule type="cellIs" dxfId="422" priority="189" operator="greaterThan">
      <formula>$S$22</formula>
    </cfRule>
    <cfRule type="cellIs" dxfId="421" priority="188" operator="greaterThan">
      <formula>$T$22</formula>
    </cfRule>
    <cfRule type="cellIs" dxfId="420" priority="187" operator="greaterThan">
      <formula>$U$22</formula>
    </cfRule>
    <cfRule type="cellIs" dxfId="419" priority="186" operator="greaterThan">
      <formula>$V$22</formula>
    </cfRule>
    <cfRule type="cellIs" dxfId="418" priority="185" operator="equal">
      <formula>$X$22</formula>
    </cfRule>
  </conditionalFormatting>
  <conditionalFormatting sqref="D22:R52">
    <cfRule type="cellIs" dxfId="417" priority="16" operator="equal">
      <formula>$W$6</formula>
    </cfRule>
  </conditionalFormatting>
  <conditionalFormatting sqref="D23:R23">
    <cfRule type="cellIs" dxfId="416" priority="184" operator="greaterThan">
      <formula>$S$23</formula>
    </cfRule>
    <cfRule type="cellIs" dxfId="415" priority="183" operator="greaterThan">
      <formula>$T$23</formula>
    </cfRule>
    <cfRule type="cellIs" dxfId="414" priority="182" operator="greaterThan">
      <formula>$U$23</formula>
    </cfRule>
    <cfRule type="cellIs" dxfId="413" priority="181" operator="greaterThan">
      <formula>$V$23</formula>
    </cfRule>
    <cfRule type="cellIs" dxfId="412" priority="180" operator="equal">
      <formula>$X$23</formula>
    </cfRule>
  </conditionalFormatting>
  <conditionalFormatting sqref="D24:R24">
    <cfRule type="cellIs" dxfId="411" priority="177" operator="greaterThan">
      <formula>$U$24</formula>
    </cfRule>
    <cfRule type="cellIs" dxfId="410" priority="179" operator="greaterThan">
      <formula>$S$24</formula>
    </cfRule>
    <cfRule type="cellIs" dxfId="409" priority="178" operator="greaterThan">
      <formula>$T$24</formula>
    </cfRule>
    <cfRule type="cellIs" dxfId="408" priority="176" operator="greaterThan">
      <formula>$V$24</formula>
    </cfRule>
    <cfRule type="cellIs" dxfId="407" priority="175" operator="equal">
      <formula>$X$24</formula>
    </cfRule>
  </conditionalFormatting>
  <conditionalFormatting sqref="D25:R25">
    <cfRule type="cellIs" dxfId="406" priority="172" operator="greaterThan">
      <formula>$U$25</formula>
    </cfRule>
    <cfRule type="cellIs" dxfId="405" priority="170" operator="equal">
      <formula>$X$25</formula>
    </cfRule>
    <cfRule type="cellIs" dxfId="404" priority="171" operator="greaterThan">
      <formula>$V$25</formula>
    </cfRule>
    <cfRule type="cellIs" dxfId="403" priority="174" operator="greaterThan">
      <formula>$S$25</formula>
    </cfRule>
    <cfRule type="cellIs" dxfId="402" priority="173" operator="greaterThan">
      <formula>$T$25</formula>
    </cfRule>
  </conditionalFormatting>
  <conditionalFormatting sqref="D26:R26">
    <cfRule type="cellIs" dxfId="401" priority="168" operator="greaterThan">
      <formula>$T$26</formula>
    </cfRule>
    <cfRule type="cellIs" dxfId="400" priority="169" operator="greaterThan">
      <formula>$S$26</formula>
    </cfRule>
    <cfRule type="cellIs" dxfId="399" priority="167" operator="greaterThan">
      <formula>$U$26</formula>
    </cfRule>
    <cfRule type="cellIs" dxfId="398" priority="166" operator="greaterThan">
      <formula>$V$26</formula>
    </cfRule>
    <cfRule type="cellIs" dxfId="397" priority="165" operator="equal">
      <formula>$X$26</formula>
    </cfRule>
  </conditionalFormatting>
  <conditionalFormatting sqref="D27:R27">
    <cfRule type="cellIs" dxfId="396" priority="164" operator="greaterThan">
      <formula>$S$27</formula>
    </cfRule>
    <cfRule type="cellIs" dxfId="395" priority="163" operator="greaterThan">
      <formula>$T$27</formula>
    </cfRule>
    <cfRule type="cellIs" dxfId="394" priority="162" operator="greaterThan">
      <formula>$U$27</formula>
    </cfRule>
    <cfRule type="cellIs" dxfId="393" priority="161" operator="greaterThan">
      <formula>$V$27</formula>
    </cfRule>
    <cfRule type="cellIs" dxfId="392" priority="160" operator="equal">
      <formula>$X$27</formula>
    </cfRule>
  </conditionalFormatting>
  <conditionalFormatting sqref="D28:R28">
    <cfRule type="cellIs" dxfId="391" priority="155" operator="equal">
      <formula>$X$28</formula>
    </cfRule>
    <cfRule type="cellIs" dxfId="390" priority="159" operator="greaterThan">
      <formula>$S$28</formula>
    </cfRule>
    <cfRule type="cellIs" dxfId="389" priority="158" operator="greaterThan">
      <formula>$T$28</formula>
    </cfRule>
    <cfRule type="cellIs" dxfId="388" priority="157" operator="greaterThan">
      <formula>$U$28</formula>
    </cfRule>
    <cfRule type="cellIs" dxfId="387" priority="156" operator="greaterThan">
      <formula>$V$28</formula>
    </cfRule>
  </conditionalFormatting>
  <conditionalFormatting sqref="D29:R29">
    <cfRule type="cellIs" dxfId="386" priority="152" operator="greaterThan">
      <formula>$U$29</formula>
    </cfRule>
    <cfRule type="cellIs" dxfId="385" priority="151" operator="greaterThan">
      <formula>$V$29</formula>
    </cfRule>
    <cfRule type="cellIs" dxfId="384" priority="150" operator="equal">
      <formula>$X$29</formula>
    </cfRule>
    <cfRule type="cellIs" dxfId="383" priority="154" operator="greaterThan">
      <formula>$S$29</formula>
    </cfRule>
    <cfRule type="cellIs" dxfId="382" priority="153" operator="greaterThan">
      <formula>$T$29</formula>
    </cfRule>
  </conditionalFormatting>
  <conditionalFormatting sqref="D30:R30">
    <cfRule type="cellIs" dxfId="381" priority="145" operator="equal">
      <formula>$X$30</formula>
    </cfRule>
    <cfRule type="cellIs" dxfId="380" priority="146" operator="greaterThan">
      <formula>$V$30</formula>
    </cfRule>
    <cfRule type="cellIs" dxfId="379" priority="147" operator="greaterThan">
      <formula>$U$30</formula>
    </cfRule>
    <cfRule type="cellIs" dxfId="378" priority="148" operator="greaterThan">
      <formula>$T$30</formula>
    </cfRule>
    <cfRule type="cellIs" dxfId="377" priority="149" operator="greaterThan">
      <formula>$S$30</formula>
    </cfRule>
  </conditionalFormatting>
  <conditionalFormatting sqref="D31:R31">
    <cfRule type="cellIs" dxfId="376" priority="143" operator="greaterThan">
      <formula>$T$31</formula>
    </cfRule>
    <cfRule type="cellIs" dxfId="375" priority="144" operator="greaterThan">
      <formula>$S$31</formula>
    </cfRule>
    <cfRule type="cellIs" dxfId="374" priority="142" operator="greaterThan">
      <formula>$U$31</formula>
    </cfRule>
    <cfRule type="cellIs" dxfId="373" priority="141" operator="greaterThan">
      <formula>$V$31</formula>
    </cfRule>
    <cfRule type="cellIs" dxfId="372" priority="140" operator="equal">
      <formula>$X$31</formula>
    </cfRule>
  </conditionalFormatting>
  <conditionalFormatting sqref="D32:R32">
    <cfRule type="cellIs" dxfId="371" priority="137" operator="greaterThan">
      <formula>$U$32</formula>
    </cfRule>
    <cfRule type="cellIs" dxfId="370" priority="139" operator="greaterThan">
      <formula>$S$32</formula>
    </cfRule>
    <cfRule type="cellIs" dxfId="369" priority="138" operator="greaterThan">
      <formula>$T$32</formula>
    </cfRule>
    <cfRule type="cellIs" dxfId="368" priority="136" operator="greaterThan">
      <formula>$V$32</formula>
    </cfRule>
    <cfRule type="cellIs" dxfId="367" priority="135" operator="equal">
      <formula>$X$32</formula>
    </cfRule>
  </conditionalFormatting>
  <conditionalFormatting sqref="D33:R33">
    <cfRule type="cellIs" dxfId="366" priority="134" operator="greaterThan">
      <formula>$S$33</formula>
    </cfRule>
    <cfRule type="cellIs" dxfId="365" priority="133" operator="greaterThan">
      <formula>$T$33</formula>
    </cfRule>
    <cfRule type="cellIs" dxfId="364" priority="132" operator="greaterThan">
      <formula>$U$33</formula>
    </cfRule>
    <cfRule type="cellIs" dxfId="363" priority="131" operator="greaterThan">
      <formula>$V$33</formula>
    </cfRule>
    <cfRule type="cellIs" dxfId="362" priority="129" operator="equal">
      <formula>$X$33</formula>
    </cfRule>
  </conditionalFormatting>
  <conditionalFormatting sqref="D34:R34">
    <cfRule type="cellIs" dxfId="361" priority="128" operator="greaterThan">
      <formula>$S$34</formula>
    </cfRule>
    <cfRule type="cellIs" dxfId="360" priority="127" operator="greaterThan">
      <formula>$T$34</formula>
    </cfRule>
    <cfRule type="cellIs" dxfId="359" priority="126" operator="greaterThan">
      <formula>$U$34</formula>
    </cfRule>
    <cfRule type="cellIs" dxfId="358" priority="125" operator="greaterThan">
      <formula>$V$34</formula>
    </cfRule>
    <cfRule type="cellIs" dxfId="357" priority="123" operator="equal">
      <formula>$X$34</formula>
    </cfRule>
  </conditionalFormatting>
  <conditionalFormatting sqref="D35:R35">
    <cfRule type="cellIs" dxfId="356" priority="122" operator="greaterThan">
      <formula>$S$35</formula>
    </cfRule>
    <cfRule type="cellIs" dxfId="355" priority="121" operator="greaterThan">
      <formula>$T$35</formula>
    </cfRule>
    <cfRule type="cellIs" dxfId="354" priority="120" operator="greaterThan">
      <formula>$U$35</formula>
    </cfRule>
    <cfRule type="cellIs" dxfId="353" priority="119" operator="greaterThan">
      <formula>$V$35</formula>
    </cfRule>
    <cfRule type="cellIs" dxfId="352" priority="117" operator="equal">
      <formula>$X$35</formula>
    </cfRule>
  </conditionalFormatting>
  <conditionalFormatting sqref="D36:R36">
    <cfRule type="cellIs" dxfId="351" priority="116" operator="greaterThan">
      <formula>$S$36</formula>
    </cfRule>
    <cfRule type="cellIs" dxfId="350" priority="115" operator="greaterThan">
      <formula>$T$36</formula>
    </cfRule>
    <cfRule type="cellIs" dxfId="349" priority="111" operator="equal">
      <formula>$X$36</formula>
    </cfRule>
    <cfRule type="cellIs" dxfId="348" priority="114" operator="greaterThan">
      <formula>$U$36</formula>
    </cfRule>
    <cfRule type="cellIs" dxfId="347" priority="113" operator="greaterThan">
      <formula>$V$36</formula>
    </cfRule>
  </conditionalFormatting>
  <conditionalFormatting sqref="D37:R37">
    <cfRule type="cellIs" dxfId="346" priority="110" operator="greaterThan">
      <formula>$S$37</formula>
    </cfRule>
    <cfRule type="cellIs" dxfId="345" priority="109" operator="greaterThan">
      <formula>$T$37</formula>
    </cfRule>
    <cfRule type="cellIs" dxfId="344" priority="108" operator="greaterThan">
      <formula>$U$37</formula>
    </cfRule>
    <cfRule type="cellIs" dxfId="343" priority="107" operator="greaterThan">
      <formula>$V$37</formula>
    </cfRule>
    <cfRule type="cellIs" dxfId="342" priority="105" operator="equal">
      <formula>$X$37</formula>
    </cfRule>
  </conditionalFormatting>
  <conditionalFormatting sqref="D38:R38">
    <cfRule type="cellIs" dxfId="341" priority="104" operator="greaterThan">
      <formula>$S$38</formula>
    </cfRule>
    <cfRule type="cellIs" dxfId="340" priority="103" operator="greaterThan">
      <formula>$T$38</formula>
    </cfRule>
    <cfRule type="cellIs" dxfId="339" priority="102" operator="greaterThan">
      <formula>$U$38</formula>
    </cfRule>
    <cfRule type="cellIs" dxfId="338" priority="101" operator="greaterThan">
      <formula>$V$38</formula>
    </cfRule>
    <cfRule type="cellIs" dxfId="337" priority="99" operator="equal">
      <formula>$X$38</formula>
    </cfRule>
  </conditionalFormatting>
  <conditionalFormatting sqref="D39:R39">
    <cfRule type="cellIs" dxfId="336" priority="98" operator="greaterThan">
      <formula>$S$39</formula>
    </cfRule>
    <cfRule type="cellIs" dxfId="335" priority="97" operator="greaterThan">
      <formula>$T$39</formula>
    </cfRule>
    <cfRule type="cellIs" dxfId="334" priority="96" operator="greaterThan">
      <formula>$U$39</formula>
    </cfRule>
    <cfRule type="cellIs" dxfId="333" priority="95" operator="greaterThan">
      <formula>$V$39</formula>
    </cfRule>
    <cfRule type="cellIs" dxfId="332" priority="93" operator="equal">
      <formula>$X$39</formula>
    </cfRule>
  </conditionalFormatting>
  <conditionalFormatting sqref="D40:R40">
    <cfRule type="cellIs" dxfId="331" priority="92" operator="greaterThan">
      <formula>$S$40</formula>
    </cfRule>
    <cfRule type="cellIs" dxfId="330" priority="91" operator="greaterThan">
      <formula>$T$40</formula>
    </cfRule>
    <cfRule type="cellIs" dxfId="329" priority="90" operator="greaterThan">
      <formula>$U$40</formula>
    </cfRule>
    <cfRule type="cellIs" dxfId="328" priority="89" operator="greaterThan">
      <formula>$V$40</formula>
    </cfRule>
    <cfRule type="cellIs" dxfId="327" priority="87" operator="equal">
      <formula>$X$40</formula>
    </cfRule>
  </conditionalFormatting>
  <conditionalFormatting sqref="D41:R41">
    <cfRule type="cellIs" dxfId="326" priority="86" operator="greaterThan">
      <formula>$S$41</formula>
    </cfRule>
    <cfRule type="cellIs" dxfId="325" priority="85" operator="greaterThan">
      <formula>$T$41</formula>
    </cfRule>
    <cfRule type="cellIs" dxfId="324" priority="84" operator="greaterThan">
      <formula>$U$41</formula>
    </cfRule>
    <cfRule type="cellIs" dxfId="323" priority="83" operator="greaterThan">
      <formula>$V$41</formula>
    </cfRule>
    <cfRule type="cellIs" dxfId="322" priority="81" operator="equal">
      <formula>$X$41</formula>
    </cfRule>
  </conditionalFormatting>
  <conditionalFormatting sqref="D42:R42">
    <cfRule type="cellIs" dxfId="321" priority="80" operator="greaterThan">
      <formula>$S$42</formula>
    </cfRule>
    <cfRule type="cellIs" dxfId="320" priority="79" operator="greaterThan">
      <formula>$T$42</formula>
    </cfRule>
    <cfRule type="cellIs" dxfId="319" priority="78" operator="greaterThan">
      <formula>$U$42</formula>
    </cfRule>
    <cfRule type="cellIs" dxfId="318" priority="77" operator="greaterThan">
      <formula>$V$42</formula>
    </cfRule>
    <cfRule type="cellIs" dxfId="317" priority="75" operator="equal">
      <formula>$X$42</formula>
    </cfRule>
  </conditionalFormatting>
  <conditionalFormatting sqref="D43:R43">
    <cfRule type="cellIs" dxfId="316" priority="71" operator="greaterThan">
      <formula>$V$43</formula>
    </cfRule>
    <cfRule type="cellIs" dxfId="315" priority="73" operator="greaterThan">
      <formula>$T$43</formula>
    </cfRule>
    <cfRule type="cellIs" dxfId="314" priority="74" operator="greaterThan">
      <formula>$S$43</formula>
    </cfRule>
    <cfRule type="cellIs" dxfId="313" priority="72" operator="greaterThan">
      <formula>$U$43</formula>
    </cfRule>
    <cfRule type="cellIs" dxfId="312" priority="69" operator="equal">
      <formula>$X$43</formula>
    </cfRule>
  </conditionalFormatting>
  <conditionalFormatting sqref="D44:R44">
    <cfRule type="cellIs" dxfId="311" priority="68" operator="greaterThan">
      <formula>$S$44</formula>
    </cfRule>
    <cfRule type="cellIs" dxfId="310" priority="67" operator="greaterThan">
      <formula>$T$44</formula>
    </cfRule>
    <cfRule type="cellIs" dxfId="309" priority="66" operator="greaterThan">
      <formula>$U$44</formula>
    </cfRule>
    <cfRule type="cellIs" dxfId="308" priority="65" operator="greaterThan">
      <formula>$V$44</formula>
    </cfRule>
    <cfRule type="cellIs" dxfId="307" priority="63" operator="equal">
      <formula>$X$44</formula>
    </cfRule>
  </conditionalFormatting>
  <conditionalFormatting sqref="D45:R45">
    <cfRule type="cellIs" dxfId="306" priority="61" operator="greaterThan">
      <formula>$T$45</formula>
    </cfRule>
    <cfRule type="cellIs" dxfId="305" priority="62" operator="greaterThan">
      <formula>$S$45</formula>
    </cfRule>
    <cfRule type="cellIs" dxfId="304" priority="60" operator="greaterThan">
      <formula>$U$45</formula>
    </cfRule>
    <cfRule type="cellIs" dxfId="303" priority="59" operator="greaterThan">
      <formula>$V$45</formula>
    </cfRule>
    <cfRule type="cellIs" dxfId="302" priority="57" operator="equal">
      <formula>$X$45</formula>
    </cfRule>
  </conditionalFormatting>
  <conditionalFormatting sqref="D46:R46">
    <cfRule type="cellIs" dxfId="301" priority="56" operator="greaterThan">
      <formula>$S$46</formula>
    </cfRule>
    <cfRule type="cellIs" dxfId="300" priority="55" operator="greaterThan">
      <formula>$T$46</formula>
    </cfRule>
    <cfRule type="cellIs" dxfId="299" priority="54" operator="greaterThan">
      <formula>$U$46</formula>
    </cfRule>
    <cfRule type="cellIs" dxfId="298" priority="53" operator="greaterThan">
      <formula>$V$46</formula>
    </cfRule>
    <cfRule type="cellIs" dxfId="297" priority="51" operator="equal">
      <formula>$X$46</formula>
    </cfRule>
  </conditionalFormatting>
  <conditionalFormatting sqref="D47:R47">
    <cfRule type="cellIs" dxfId="296" priority="50" operator="greaterThan">
      <formula>$S$47</formula>
    </cfRule>
    <cfRule type="cellIs" dxfId="295" priority="49" operator="greaterThan">
      <formula>$T$47</formula>
    </cfRule>
    <cfRule type="cellIs" dxfId="294" priority="48" operator="greaterThan">
      <formula>$U$47</formula>
    </cfRule>
    <cfRule type="cellIs" dxfId="293" priority="47" operator="greaterThan">
      <formula>$V$47</formula>
    </cfRule>
    <cfRule type="cellIs" dxfId="292" priority="45" operator="equal">
      <formula>$X$47</formula>
    </cfRule>
  </conditionalFormatting>
  <conditionalFormatting sqref="D48:R48">
    <cfRule type="cellIs" dxfId="291" priority="44" operator="greaterThan">
      <formula>$S$48</formula>
    </cfRule>
    <cfRule type="cellIs" dxfId="290" priority="43" operator="greaterThan">
      <formula>$T$48</formula>
    </cfRule>
    <cfRule type="cellIs" dxfId="289" priority="42" operator="greaterThan">
      <formula>$U$48</formula>
    </cfRule>
    <cfRule type="cellIs" dxfId="288" priority="41" operator="greaterThan">
      <formula>$V$48</formula>
    </cfRule>
    <cfRule type="cellIs" dxfId="287" priority="39" operator="equal">
      <formula>$X$48</formula>
    </cfRule>
  </conditionalFormatting>
  <conditionalFormatting sqref="D49:R49">
    <cfRule type="cellIs" dxfId="286" priority="36" operator="greaterThan">
      <formula>$U$49</formula>
    </cfRule>
    <cfRule type="cellIs" dxfId="285" priority="38" operator="greaterThan">
      <formula>$S$49</formula>
    </cfRule>
    <cfRule type="cellIs" dxfId="284" priority="37" operator="greaterThan">
      <formula>$T$49</formula>
    </cfRule>
    <cfRule type="cellIs" dxfId="283" priority="35" operator="greaterThan">
      <formula>$V$49</formula>
    </cfRule>
    <cfRule type="cellIs" dxfId="282" priority="33" operator="equal">
      <formula>$X$49</formula>
    </cfRule>
  </conditionalFormatting>
  <conditionalFormatting sqref="D50:R50">
    <cfRule type="cellIs" dxfId="281" priority="32" operator="greaterThan">
      <formula>$S$50</formula>
    </cfRule>
    <cfRule type="cellIs" dxfId="280" priority="31" operator="greaterThan">
      <formula>$T$50</formula>
    </cfRule>
    <cfRule type="cellIs" dxfId="279" priority="30" operator="greaterThan">
      <formula>$U$50</formula>
    </cfRule>
    <cfRule type="cellIs" dxfId="278" priority="29" operator="greaterThan">
      <formula>$V$50</formula>
    </cfRule>
    <cfRule type="cellIs" dxfId="277" priority="27" operator="equal">
      <formula>$X$50</formula>
    </cfRule>
  </conditionalFormatting>
  <conditionalFormatting sqref="D51:R51">
    <cfRule type="cellIs" dxfId="276" priority="23" operator="greaterThan">
      <formula>$V$51</formula>
    </cfRule>
    <cfRule type="cellIs" dxfId="275" priority="26" operator="greaterThan">
      <formula>$S$51</formula>
    </cfRule>
    <cfRule type="cellIs" dxfId="274" priority="25" operator="greaterThan">
      <formula>$T$51</formula>
    </cfRule>
    <cfRule type="cellIs" dxfId="273" priority="24" operator="greaterThan">
      <formula>$U$51</formula>
    </cfRule>
    <cfRule type="cellIs" dxfId="272" priority="21" operator="equal">
      <formula>$X$51</formula>
    </cfRule>
  </conditionalFormatting>
  <conditionalFormatting sqref="D52:R52">
    <cfRule type="cellIs" dxfId="271" priority="20" operator="greaterThan">
      <formula>$S$52</formula>
    </cfRule>
    <cfRule type="cellIs" dxfId="270" priority="19" operator="greaterThan">
      <formula>$T$52</formula>
    </cfRule>
    <cfRule type="cellIs" dxfId="269" priority="18" operator="greaterThan">
      <formula>$U$52</formula>
    </cfRule>
    <cfRule type="cellIs" dxfId="268" priority="17" operator="greaterThan">
      <formula>$V$52</formula>
    </cfRule>
    <cfRule type="cellIs" dxfId="267" priority="15" operator="equal">
      <formula>$X$52</formula>
    </cfRule>
  </conditionalFormatting>
  <conditionalFormatting sqref="D53:R53">
    <cfRule type="cellIs" dxfId="266" priority="14" operator="notBetween">
      <formula>$U$53</formula>
      <formula>$V$53</formula>
    </cfRule>
    <cfRule type="cellIs" dxfId="265" priority="13" operator="equal">
      <formula>$S$53</formula>
    </cfRule>
  </conditionalFormatting>
  <conditionalFormatting sqref="D56:R56">
    <cfRule type="cellIs" dxfId="264" priority="12" operator="greaterThan">
      <formula>$S$56</formula>
    </cfRule>
    <cfRule type="cellIs" dxfId="263" priority="11" operator="greaterThan">
      <formula>$T$56</formula>
    </cfRule>
    <cfRule type="cellIs" dxfId="262" priority="10" operator="greaterThan">
      <formula>$U$56</formula>
    </cfRule>
    <cfRule type="cellIs" dxfId="261" priority="9" operator="greaterThan">
      <formula>$V$56</formula>
    </cfRule>
    <cfRule type="cellIs" dxfId="260" priority="7" operator="equal">
      <formula>$X$56</formula>
    </cfRule>
  </conditionalFormatting>
  <conditionalFormatting sqref="D56:R57">
    <cfRule type="cellIs" dxfId="259" priority="2" operator="equal">
      <formula>$W$6</formula>
    </cfRule>
  </conditionalFormatting>
  <conditionalFormatting sqref="D57:R57">
    <cfRule type="cellIs" dxfId="258" priority="5" operator="greaterThan">
      <formula>$T$57</formula>
    </cfRule>
    <cfRule type="cellIs" dxfId="257" priority="1" operator="equal">
      <formula>$X$57</formula>
    </cfRule>
    <cfRule type="cellIs" dxfId="256" priority="3" operator="greaterThan">
      <formula>$V$57</formula>
    </cfRule>
    <cfRule type="cellIs" dxfId="255" priority="4" operator="greaterThan">
      <formula>$U$57</formula>
    </cfRule>
    <cfRule type="cellIs" dxfId="254" priority="6" operator="greaterThan">
      <formula>$S$57</formula>
    </cfRule>
  </conditionalFormatting>
  <conditionalFormatting sqref="P6">
    <cfRule type="cellIs" dxfId="253" priority="264" stopIfTrue="1" operator="greaterThan">
      <formula>$V$6</formula>
    </cfRule>
    <cfRule type="cellIs" dxfId="252" priority="265" stopIfTrue="1" operator="greaterThan">
      <formula>$U$6</formula>
    </cfRule>
    <cfRule type="cellIs" dxfId="251" priority="266" stopIfTrue="1" operator="greaterThan">
      <formula>$T$6</formula>
    </cfRule>
    <cfRule type="cellIs" dxfId="250" priority="267" stopIfTrue="1" operator="greaterThan">
      <formula>$S$6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FB680-7F3B-4763-B892-D614784E4006}">
  <dimension ref="A1:AG61"/>
  <sheetViews>
    <sheetView tabSelected="1" zoomScale="85" zoomScaleNormal="85" workbookViewId="0">
      <selection activeCell="G62" sqref="G62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19" width="9.5" style="5" hidden="1" customWidth="1"/>
    <col min="20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29" width="18.375" style="5" hidden="1" customWidth="1"/>
    <col min="30" max="33" width="9" style="5" hidden="1" customWidth="1"/>
    <col min="34" max="16384" width="9" style="5"/>
  </cols>
  <sheetData>
    <row r="1" spans="1:33" ht="21" x14ac:dyDescent="0.15">
      <c r="A1" s="42" t="s">
        <v>133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33" x14ac:dyDescent="0.15">
      <c r="D2" s="22" t="s">
        <v>64</v>
      </c>
      <c r="E2" s="5" t="s">
        <v>139</v>
      </c>
      <c r="AE2" s="44" t="s">
        <v>129</v>
      </c>
      <c r="AF2" s="44"/>
      <c r="AG2" s="44"/>
    </row>
    <row r="3" spans="1:33" x14ac:dyDescent="0.15">
      <c r="AE3" s="44"/>
      <c r="AF3" s="44"/>
      <c r="AG3" s="44"/>
    </row>
    <row r="4" spans="1:33" ht="14.25" thickBot="1" x14ac:dyDescent="0.2">
      <c r="A4" s="43" t="s">
        <v>58</v>
      </c>
      <c r="B4" s="43"/>
      <c r="C4" s="43"/>
      <c r="D4" s="29">
        <v>46125</v>
      </c>
      <c r="E4" s="29">
        <v>46153</v>
      </c>
      <c r="F4" s="29">
        <v>46181</v>
      </c>
      <c r="G4" s="29">
        <v>46216</v>
      </c>
      <c r="H4" s="29"/>
      <c r="I4" s="29"/>
      <c r="J4" s="29"/>
      <c r="K4" s="29"/>
      <c r="L4" s="29"/>
      <c r="M4" s="29"/>
      <c r="N4" s="29"/>
      <c r="O4" s="29"/>
      <c r="P4" s="23" t="s">
        <v>92</v>
      </c>
      <c r="Q4" s="24" t="s">
        <v>93</v>
      </c>
      <c r="R4" s="24" t="s">
        <v>94</v>
      </c>
      <c r="S4" s="32">
        <v>0.1</v>
      </c>
      <c r="T4" s="32">
        <v>0.2</v>
      </c>
      <c r="U4" s="32">
        <v>0.5</v>
      </c>
      <c r="V4" s="32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23" t="s">
        <v>92</v>
      </c>
      <c r="AF4" s="24" t="s">
        <v>93</v>
      </c>
      <c r="AG4" s="24" t="s">
        <v>94</v>
      </c>
    </row>
    <row r="5" spans="1:33" ht="14.25" thickTop="1" x14ac:dyDescent="0.15">
      <c r="A5" s="6" t="s">
        <v>50</v>
      </c>
      <c r="B5" s="6" t="s">
        <v>51</v>
      </c>
      <c r="C5" s="6" t="s">
        <v>52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AE5" s="26"/>
      <c r="AF5" s="25"/>
      <c r="AG5" s="25"/>
    </row>
    <row r="6" spans="1:33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/>
      <c r="I6" s="8"/>
      <c r="J6" s="8"/>
      <c r="K6" s="8"/>
      <c r="L6" s="8"/>
      <c r="M6" s="8"/>
      <c r="N6" s="8"/>
      <c r="O6" s="34"/>
      <c r="P6" s="35"/>
      <c r="Q6" s="8"/>
      <c r="R6" s="8"/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4</v>
      </c>
      <c r="AC6" s="5">
        <f>SUM(D6:O6)</f>
        <v>0</v>
      </c>
      <c r="AD6" s="5">
        <f>AC6/Z6</f>
        <v>0</v>
      </c>
      <c r="AE6" s="35">
        <f>MAX(D6:O6)</f>
        <v>0</v>
      </c>
      <c r="AF6" s="8">
        <f>MIN(D6:O6)</f>
        <v>0</v>
      </c>
      <c r="AG6" s="8">
        <f>IF(Z6=AB6,Y6,AD6)</f>
        <v>0</v>
      </c>
    </row>
    <row r="7" spans="1:33" x14ac:dyDescent="0.15">
      <c r="A7" s="9">
        <v>2</v>
      </c>
      <c r="B7" s="1" t="s">
        <v>1</v>
      </c>
      <c r="C7" s="9" t="s">
        <v>53</v>
      </c>
      <c r="D7" s="10" t="s">
        <v>140</v>
      </c>
      <c r="E7" s="10" t="s">
        <v>140</v>
      </c>
      <c r="F7" s="10" t="s">
        <v>140</v>
      </c>
      <c r="G7" s="10" t="s">
        <v>140</v>
      </c>
      <c r="H7" s="10" t="s">
        <v>96</v>
      </c>
      <c r="I7" s="10" t="s">
        <v>96</v>
      </c>
      <c r="J7" s="10" t="s">
        <v>96</v>
      </c>
      <c r="K7" s="10" t="s">
        <v>96</v>
      </c>
      <c r="L7" s="10" t="s">
        <v>96</v>
      </c>
      <c r="M7" s="10" t="s">
        <v>96</v>
      </c>
      <c r="N7" s="10" t="s">
        <v>96</v>
      </c>
      <c r="O7" s="10" t="s">
        <v>96</v>
      </c>
      <c r="P7" s="28"/>
      <c r="Q7" s="10"/>
      <c r="R7" s="10"/>
      <c r="U7" s="5" t="s">
        <v>96</v>
      </c>
      <c r="V7" s="5" t="s">
        <v>97</v>
      </c>
      <c r="X7" s="5" t="s">
        <v>100</v>
      </c>
      <c r="AE7" s="28"/>
      <c r="AF7" s="8"/>
      <c r="AG7" s="10"/>
    </row>
    <row r="8" spans="1:33" x14ac:dyDescent="0.15">
      <c r="A8" s="9">
        <v>3</v>
      </c>
      <c r="B8" s="1" t="s">
        <v>2</v>
      </c>
      <c r="C8" s="9" t="s">
        <v>66</v>
      </c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28"/>
      <c r="Q8" s="10"/>
      <c r="R8" s="10"/>
      <c r="S8" s="5">
        <f t="shared" ref="S8:S57" si="0">V8*0.1</f>
        <v>3.0000000000000003E-4</v>
      </c>
      <c r="T8" s="5">
        <f t="shared" ref="T8:T57" si="1">V8*0.2</f>
        <v>6.0000000000000006E-4</v>
      </c>
      <c r="U8" s="5">
        <f t="shared" ref="U8:U57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12</v>
      </c>
      <c r="AA8" s="5">
        <f>COUNTIF(D8:O8,"-")</f>
        <v>0</v>
      </c>
      <c r="AB8" s="5">
        <f>Z8-COUNT(D8:O8)</f>
        <v>12</v>
      </c>
      <c r="AC8" s="5">
        <f t="shared" ref="AC8:AC52" si="3">SUM(D8:O8)</f>
        <v>0</v>
      </c>
      <c r="AD8" s="5">
        <f>AC8/Z8</f>
        <v>0</v>
      </c>
      <c r="AE8" s="28" t="str">
        <f>IF(COUNT(D8:O8)&gt;=1,MAX(D8:O8),"&lt;0.0003")</f>
        <v>&lt;0.0003</v>
      </c>
      <c r="AF8" s="8">
        <f>IF(COUNTIF(D8:O8,"~&lt;*")&gt;=1,"&lt;0.0003",MIN(D8:O8))</f>
        <v>0</v>
      </c>
      <c r="AG8" s="40" t="str">
        <f>IF(AD8&lt;=Y8,"&lt;0.0003",AD8)</f>
        <v>&lt;0.0003</v>
      </c>
    </row>
    <row r="9" spans="1:33" x14ac:dyDescent="0.15">
      <c r="A9" s="9">
        <v>4</v>
      </c>
      <c r="B9" s="1" t="s">
        <v>3</v>
      </c>
      <c r="C9" s="9" t="s">
        <v>67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28"/>
      <c r="Q9" s="10"/>
      <c r="R9" s="10"/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7" si="4">12-AA9</f>
        <v>12</v>
      </c>
      <c r="AA9" s="5">
        <f t="shared" ref="AA9:AA57" si="5">COUNTIF(D9:O9,"-")</f>
        <v>0</v>
      </c>
      <c r="AB9" s="5">
        <f t="shared" ref="AB9:AB57" si="6">Z9-COUNT(D9:O9)</f>
        <v>12</v>
      </c>
      <c r="AC9" s="5">
        <f t="shared" si="3"/>
        <v>0</v>
      </c>
      <c r="AD9" s="5">
        <f t="shared" ref="AD9:AD52" si="7">AC9/Z9</f>
        <v>0</v>
      </c>
      <c r="AE9" s="28" t="str">
        <f>IF(COUNT(D9:O9)&gt;=1,MAX(D9:O9),"&lt;0.00005")</f>
        <v>&lt;0.00005</v>
      </c>
      <c r="AF9" s="8">
        <f>IF(COUNTIF(D9:O9,"~&lt;*")&gt;=1,"&lt;0.00005",MIN(D9:O9))</f>
        <v>0</v>
      </c>
      <c r="AG9" s="40" t="str">
        <f>IF(AD9&lt;=Y9,"&lt;0.00005",AD9)</f>
        <v>&lt;0.00005</v>
      </c>
    </row>
    <row r="10" spans="1:33" x14ac:dyDescent="0.15">
      <c r="A10" s="9">
        <v>5</v>
      </c>
      <c r="B10" s="1" t="s">
        <v>4</v>
      </c>
      <c r="C10" s="9" t="s">
        <v>68</v>
      </c>
      <c r="D10" s="8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28"/>
      <c r="Q10" s="10"/>
      <c r="R10" s="10"/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4"/>
        <v>12</v>
      </c>
      <c r="AA10" s="5">
        <f t="shared" si="5"/>
        <v>0</v>
      </c>
      <c r="AB10" s="5">
        <f t="shared" si="6"/>
        <v>12</v>
      </c>
      <c r="AC10" s="5">
        <f t="shared" si="3"/>
        <v>0</v>
      </c>
      <c r="AD10" s="5">
        <f t="shared" si="7"/>
        <v>0</v>
      </c>
      <c r="AE10" s="28" t="str">
        <f>IF(COUNT(D10:O10)&gt;=1,MAX(D10:O10),"&lt;0.001")</f>
        <v>&lt;0.001</v>
      </c>
      <c r="AF10" s="8">
        <f>IF(COUNTIF(D10:O10,"~&lt;*")&gt;=1,"&lt;0.001",MIN(D10:O10))</f>
        <v>0</v>
      </c>
      <c r="AG10" s="40" t="str">
        <f>IF(AD10&lt;=Y10,"&lt;0.001",AD10)</f>
        <v>&lt;0.001</v>
      </c>
    </row>
    <row r="11" spans="1:33" x14ac:dyDescent="0.15">
      <c r="A11" s="9">
        <v>6</v>
      </c>
      <c r="B11" s="1" t="s">
        <v>5</v>
      </c>
      <c r="C11" s="9" t="s">
        <v>68</v>
      </c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8"/>
      <c r="Q11" s="10"/>
      <c r="R11" s="10"/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4"/>
        <v>12</v>
      </c>
      <c r="AA11" s="5">
        <f t="shared" si="5"/>
        <v>0</v>
      </c>
      <c r="AB11" s="5">
        <f t="shared" si="6"/>
        <v>12</v>
      </c>
      <c r="AC11" s="5">
        <f t="shared" si="3"/>
        <v>0</v>
      </c>
      <c r="AD11" s="5">
        <f t="shared" si="7"/>
        <v>0</v>
      </c>
      <c r="AE11" s="28" t="str">
        <f>IF(COUNT(D11:O11)&gt;=1,MAX(D11:O11),"&lt;0.001")</f>
        <v>&lt;0.001</v>
      </c>
      <c r="AF11" s="8">
        <f>IF(COUNTIF(D11:O11,"~&lt;*")&gt;=1,"&lt;0.001",MIN(D11:O11))</f>
        <v>0</v>
      </c>
      <c r="AG11" s="40" t="str">
        <f>IF(AD11&lt;=Y11,"&lt;0.001",AD11)</f>
        <v>&lt;0.001</v>
      </c>
    </row>
    <row r="12" spans="1:33" x14ac:dyDescent="0.15">
      <c r="A12" s="9">
        <v>7</v>
      </c>
      <c r="B12" s="1" t="s">
        <v>6</v>
      </c>
      <c r="C12" s="9" t="s">
        <v>68</v>
      </c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/>
      <c r="P12" s="28"/>
      <c r="Q12" s="10"/>
      <c r="R12" s="10"/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4"/>
        <v>12</v>
      </c>
      <c r="AA12" s="5">
        <f t="shared" si="5"/>
        <v>0</v>
      </c>
      <c r="AB12" s="5">
        <f t="shared" si="6"/>
        <v>12</v>
      </c>
      <c r="AC12" s="5">
        <f t="shared" si="3"/>
        <v>0</v>
      </c>
      <c r="AD12" s="5">
        <f t="shared" si="7"/>
        <v>0</v>
      </c>
      <c r="AE12" s="28" t="str">
        <f>IF(COUNT(D12:O12)&gt;=1,MAX(D12:O12),"&lt;0.001")</f>
        <v>&lt;0.001</v>
      </c>
      <c r="AF12" s="8">
        <f>IF(COUNTIF(D12:O12,"~&lt;*")&gt;=1,"&lt;0.001",MIN(D12:O12))</f>
        <v>0</v>
      </c>
      <c r="AG12" s="40" t="str">
        <f>IF(AD12&lt;=Y12,"&lt;0.001",AD12)</f>
        <v>&lt;0.001</v>
      </c>
    </row>
    <row r="13" spans="1:33" x14ac:dyDescent="0.15">
      <c r="A13" s="9">
        <v>8</v>
      </c>
      <c r="B13" s="1" t="s">
        <v>7</v>
      </c>
      <c r="C13" s="9" t="s">
        <v>91</v>
      </c>
      <c r="D13" s="8"/>
      <c r="E13" s="10" t="s">
        <v>146</v>
      </c>
      <c r="F13" s="10"/>
      <c r="G13" s="10"/>
      <c r="H13" s="10"/>
      <c r="I13" s="10"/>
      <c r="J13" s="10"/>
      <c r="K13" s="10"/>
      <c r="L13" s="10"/>
      <c r="M13" s="10"/>
      <c r="N13" s="10"/>
      <c r="O13" s="11"/>
      <c r="P13" s="28"/>
      <c r="Q13" s="10"/>
      <c r="R13" s="10"/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4"/>
        <v>12</v>
      </c>
      <c r="AA13" s="5">
        <f t="shared" si="5"/>
        <v>0</v>
      </c>
      <c r="AB13" s="5">
        <f t="shared" si="6"/>
        <v>12</v>
      </c>
      <c r="AC13" s="5">
        <f t="shared" si="3"/>
        <v>0</v>
      </c>
      <c r="AD13" s="5">
        <f t="shared" si="7"/>
        <v>0</v>
      </c>
      <c r="AE13" s="28" t="str">
        <f>IF(COUNT(D13:O13)&gt;=1,MAX(D13:O13),"&lt;0.002")</f>
        <v>&lt;0.002</v>
      </c>
      <c r="AF13" s="8" t="str">
        <f>IF(COUNTIF(D13:O13,"~&lt;*")&gt;=1,"&lt;0.002",MIN(D13:O13))</f>
        <v>&lt;0.002</v>
      </c>
      <c r="AG13" s="40" t="str">
        <f>IF(AD13&lt;=Y13,"&lt;0.002",AD13)</f>
        <v>&lt;0.002</v>
      </c>
    </row>
    <row r="14" spans="1:33" x14ac:dyDescent="0.15">
      <c r="A14" s="9">
        <v>9</v>
      </c>
      <c r="B14" s="1" t="s">
        <v>8</v>
      </c>
      <c r="C14" s="9" t="s">
        <v>70</v>
      </c>
      <c r="D14" s="8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P14" s="28"/>
      <c r="Q14" s="10"/>
      <c r="R14" s="10"/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4"/>
        <v>12</v>
      </c>
      <c r="AA14" s="5">
        <f t="shared" si="5"/>
        <v>0</v>
      </c>
      <c r="AB14" s="5">
        <f t="shared" si="6"/>
        <v>12</v>
      </c>
      <c r="AC14" s="5">
        <f t="shared" si="3"/>
        <v>0</v>
      </c>
      <c r="AD14" s="5">
        <f t="shared" si="7"/>
        <v>0</v>
      </c>
      <c r="AE14" s="28" t="str">
        <f>IF(COUNT(D14:O14)&gt;=1,MAX(D14:O14),"&lt;0.004")</f>
        <v>&lt;0.004</v>
      </c>
      <c r="AF14" s="8">
        <f>IF(COUNTIF(D14:O14,"~&lt;*")&gt;=1,"&lt;0.004",MIN(D14:O14))</f>
        <v>0</v>
      </c>
      <c r="AG14" s="40" t="str">
        <f>IF(AD14&lt;=Y14,"&lt;0.004",AD14)</f>
        <v>&lt;0.004</v>
      </c>
    </row>
    <row r="15" spans="1:33" x14ac:dyDescent="0.15">
      <c r="A15" s="9">
        <v>10</v>
      </c>
      <c r="B15" s="1" t="s">
        <v>9</v>
      </c>
      <c r="C15" s="9" t="s">
        <v>68</v>
      </c>
      <c r="D15" s="8"/>
      <c r="E15" s="10" t="s">
        <v>147</v>
      </c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8"/>
      <c r="Q15" s="10"/>
      <c r="R15" s="10"/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4"/>
        <v>12</v>
      </c>
      <c r="AA15" s="5">
        <f t="shared" si="5"/>
        <v>0</v>
      </c>
      <c r="AB15" s="5">
        <f t="shared" si="6"/>
        <v>12</v>
      </c>
      <c r="AC15" s="5">
        <f t="shared" si="3"/>
        <v>0</v>
      </c>
      <c r="AD15" s="5">
        <f t="shared" si="7"/>
        <v>0</v>
      </c>
      <c r="AE15" s="28" t="str">
        <f>IF(COUNT(D15:O15)&gt;=1,MAX(D15:O15),"&lt;0.001")</f>
        <v>&lt;0.001</v>
      </c>
      <c r="AF15" s="8" t="str">
        <f>IF(COUNTIF(D15:O15,"~&lt;*")&gt;=1,"&lt;0.001",MIN(D15:O15))</f>
        <v>&lt;0.001</v>
      </c>
      <c r="AG15" s="40" t="str">
        <f>IF(AD15&lt;=Y15,"&lt;0.001",AD15)</f>
        <v>&lt;0.001</v>
      </c>
    </row>
    <row r="16" spans="1:33" x14ac:dyDescent="0.15">
      <c r="A16" s="9">
        <v>11</v>
      </c>
      <c r="B16" s="1" t="s">
        <v>10</v>
      </c>
      <c r="C16" s="9" t="s">
        <v>71</v>
      </c>
      <c r="D16" s="8"/>
      <c r="E16" s="10">
        <v>3.01</v>
      </c>
      <c r="F16" s="10"/>
      <c r="G16" s="10"/>
      <c r="H16" s="10"/>
      <c r="I16" s="10"/>
      <c r="J16" s="10"/>
      <c r="K16" s="10"/>
      <c r="L16" s="10"/>
      <c r="M16" s="10"/>
      <c r="N16" s="10"/>
      <c r="O16" s="11"/>
      <c r="P16" s="28"/>
      <c r="Q16" s="10"/>
      <c r="R16" s="10"/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4"/>
        <v>12</v>
      </c>
      <c r="AA16" s="5">
        <f t="shared" si="5"/>
        <v>0</v>
      </c>
      <c r="AB16" s="5">
        <f t="shared" si="6"/>
        <v>11</v>
      </c>
      <c r="AC16" s="5">
        <f t="shared" si="3"/>
        <v>3.01</v>
      </c>
      <c r="AD16" s="5">
        <f t="shared" si="7"/>
        <v>0.2508333333333333</v>
      </c>
      <c r="AE16" s="28">
        <f>IF(COUNT(D16:O16)&gt;=1,MAX(D16:O16),"&lt;0.05")</f>
        <v>3.01</v>
      </c>
      <c r="AF16" s="8">
        <f>IF(COUNTIF(D16:O16,"~&lt;*")&gt;=1,"&lt;0.05",MIN(D16:O16))</f>
        <v>3.01</v>
      </c>
      <c r="AG16" s="40">
        <f>IF(AD16&lt;=Y16,"&lt;0.05",AD16)</f>
        <v>0.2508333333333333</v>
      </c>
    </row>
    <row r="17" spans="1:33" x14ac:dyDescent="0.15">
      <c r="A17" s="9">
        <v>12</v>
      </c>
      <c r="B17" s="1" t="s">
        <v>11</v>
      </c>
      <c r="C17" s="9" t="s">
        <v>72</v>
      </c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  <c r="P17" s="28"/>
      <c r="Q17" s="10"/>
      <c r="R17" s="10"/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4"/>
        <v>12</v>
      </c>
      <c r="AA17" s="5">
        <f t="shared" si="5"/>
        <v>0</v>
      </c>
      <c r="AB17" s="5">
        <f t="shared" si="6"/>
        <v>12</v>
      </c>
      <c r="AC17" s="5">
        <f t="shared" si="3"/>
        <v>0</v>
      </c>
      <c r="AD17" s="5">
        <f t="shared" si="7"/>
        <v>0</v>
      </c>
      <c r="AE17" s="28" t="str">
        <f>IF(COUNT(D17:O17)&gt;=1,MAX(D17:O17),"&lt;0.08")</f>
        <v>&lt;0.08</v>
      </c>
      <c r="AF17" s="8">
        <f>IF(COUNTIF(D17:O17,"~&lt;*")&gt;=1,"&lt;0.08",MIN(D17:O17))</f>
        <v>0</v>
      </c>
      <c r="AG17" s="40" t="str">
        <f>IF(AD17&lt;=Y17,"&lt;0.08",AD17)</f>
        <v>&lt;0.08</v>
      </c>
    </row>
    <row r="18" spans="1:33" x14ac:dyDescent="0.15">
      <c r="A18" s="9">
        <v>13</v>
      </c>
      <c r="B18" s="1" t="s">
        <v>12</v>
      </c>
      <c r="C18" s="9" t="s">
        <v>73</v>
      </c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  <c r="P18" s="28"/>
      <c r="Q18" s="10"/>
      <c r="R18" s="10"/>
      <c r="S18" s="5">
        <f t="shared" si="0"/>
        <v>0.1</v>
      </c>
      <c r="T18" s="5">
        <f t="shared" si="1"/>
        <v>0.2</v>
      </c>
      <c r="U18" s="5">
        <f t="shared" si="2"/>
        <v>0.5</v>
      </c>
      <c r="V18" s="33">
        <v>1</v>
      </c>
      <c r="X18" s="5" t="s">
        <v>108</v>
      </c>
      <c r="Y18" s="5">
        <v>0.1</v>
      </c>
      <c r="Z18" s="5">
        <f t="shared" si="4"/>
        <v>12</v>
      </c>
      <c r="AA18" s="5">
        <f t="shared" si="5"/>
        <v>0</v>
      </c>
      <c r="AB18" s="5">
        <f t="shared" si="6"/>
        <v>12</v>
      </c>
      <c r="AC18" s="5">
        <f t="shared" si="3"/>
        <v>0</v>
      </c>
      <c r="AD18" s="5">
        <f t="shared" si="7"/>
        <v>0</v>
      </c>
      <c r="AE18" s="28" t="str">
        <f>IF(COUNT(D18:O18)&gt;=1,MAX(D18:O18),"&lt;0.1")</f>
        <v>&lt;0.1</v>
      </c>
      <c r="AF18" s="8">
        <f>IF(COUNTIF(D18:O18,"~&lt;*")&gt;=1,"&lt;0.1",MIN(D18:O18))</f>
        <v>0</v>
      </c>
      <c r="AG18" s="40" t="str">
        <f>IF(AD18&lt;=Y18,"&lt;0.1",AD18)</f>
        <v>&lt;0.1</v>
      </c>
    </row>
    <row r="19" spans="1:33" x14ac:dyDescent="0.15">
      <c r="A19" s="9">
        <v>14</v>
      </c>
      <c r="B19" s="1" t="s">
        <v>13</v>
      </c>
      <c r="C19" s="9" t="s">
        <v>74</v>
      </c>
      <c r="D19" s="8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8"/>
      <c r="Q19" s="10"/>
      <c r="R19" s="10"/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4"/>
        <v>12</v>
      </c>
      <c r="AA19" s="5">
        <f t="shared" si="5"/>
        <v>0</v>
      </c>
      <c r="AB19" s="5">
        <f t="shared" si="6"/>
        <v>12</v>
      </c>
      <c r="AC19" s="5">
        <f t="shared" si="3"/>
        <v>0</v>
      </c>
      <c r="AD19" s="5">
        <f t="shared" si="7"/>
        <v>0</v>
      </c>
      <c r="AE19" s="28" t="str">
        <f>IF(COUNT(D19:O19)&gt;=1,MAX(D19:O19),"&lt;0.0002")</f>
        <v>&lt;0.0002</v>
      </c>
      <c r="AF19" s="8">
        <f>IF(COUNTIF(D19:O19,"~&lt;*")&gt;=1,"&lt;0.0002",MIN(D19:O19))</f>
        <v>0</v>
      </c>
      <c r="AG19" s="40" t="str">
        <f>IF(AD19&lt;=Y19,"&lt;0.0002",AD19)</f>
        <v>&lt;0.0002</v>
      </c>
    </row>
    <row r="20" spans="1:33" x14ac:dyDescent="0.15">
      <c r="A20" s="9">
        <v>15</v>
      </c>
      <c r="B20" s="1" t="s">
        <v>14</v>
      </c>
      <c r="C20" s="9" t="s">
        <v>69</v>
      </c>
      <c r="D20" s="8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1"/>
      <c r="P20" s="28"/>
      <c r="Q20" s="10"/>
      <c r="R20" s="10"/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4"/>
        <v>12</v>
      </c>
      <c r="AA20" s="5">
        <f t="shared" si="5"/>
        <v>0</v>
      </c>
      <c r="AB20" s="5">
        <f t="shared" si="6"/>
        <v>12</v>
      </c>
      <c r="AC20" s="5">
        <f t="shared" si="3"/>
        <v>0</v>
      </c>
      <c r="AD20" s="5">
        <f t="shared" si="7"/>
        <v>0</v>
      </c>
      <c r="AE20" s="28" t="str">
        <f>IF(COUNT(D20:O20)&gt;=1,MAX(D20:O20),"&lt;0.005")</f>
        <v>&lt;0.005</v>
      </c>
      <c r="AF20" s="8">
        <f>IF(COUNTIF(D20:O20,"~&lt;*")&gt;=1,"&lt;0.005",MIN(D20:O20))</f>
        <v>0</v>
      </c>
      <c r="AG20" s="40" t="str">
        <f>IF(AD20&lt;=Y20,"&lt;0.005",AD20)</f>
        <v>&lt;0.005</v>
      </c>
    </row>
    <row r="21" spans="1:33" ht="27" customHeight="1" x14ac:dyDescent="0.15">
      <c r="A21" s="9">
        <v>16</v>
      </c>
      <c r="B21" s="4" t="s">
        <v>63</v>
      </c>
      <c r="C21" s="9" t="s">
        <v>70</v>
      </c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1"/>
      <c r="P21" s="28"/>
      <c r="Q21" s="10"/>
      <c r="R21" s="10"/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4"/>
        <v>12</v>
      </c>
      <c r="AA21" s="5">
        <f t="shared" si="5"/>
        <v>0</v>
      </c>
      <c r="AB21" s="5">
        <f t="shared" si="6"/>
        <v>12</v>
      </c>
      <c r="AC21" s="5">
        <f t="shared" si="3"/>
        <v>0</v>
      </c>
      <c r="AD21" s="5">
        <f t="shared" si="7"/>
        <v>0</v>
      </c>
      <c r="AE21" s="28" t="str">
        <f>IF(COUNT(D21:O21)&gt;=1,MAX(D21:O21),"&lt;0.001")</f>
        <v>&lt;0.001</v>
      </c>
      <c r="AF21" s="8">
        <f>IF(COUNTIF(D21:O21,"~&lt;*")&gt;=1,"&lt;0.001",MIN(D21:O21))</f>
        <v>0</v>
      </c>
      <c r="AG21" s="40" t="str">
        <f>IF(AD21&lt;=Y21,"&lt;0.001",AD21)</f>
        <v>&lt;0.001</v>
      </c>
    </row>
    <row r="22" spans="1:33" x14ac:dyDescent="0.15">
      <c r="A22" s="9">
        <v>17</v>
      </c>
      <c r="B22" s="1" t="s">
        <v>15</v>
      </c>
      <c r="C22" s="9" t="s">
        <v>75</v>
      </c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28"/>
      <c r="Q22" s="10"/>
      <c r="R22" s="10"/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4"/>
        <v>12</v>
      </c>
      <c r="AA22" s="5">
        <f t="shared" si="5"/>
        <v>0</v>
      </c>
      <c r="AB22" s="5">
        <f t="shared" si="6"/>
        <v>12</v>
      </c>
      <c r="AC22" s="5">
        <f t="shared" si="3"/>
        <v>0</v>
      </c>
      <c r="AD22" s="5">
        <f t="shared" si="7"/>
        <v>0</v>
      </c>
      <c r="AE22" s="28" t="str">
        <f>IF(COUNT(D22:O22)&gt;=1,MAX(D22:O22),"&lt;0.001")</f>
        <v>&lt;0.001</v>
      </c>
      <c r="AF22" s="8">
        <f>IF(COUNTIF(D22:O22,"~&lt;*")&gt;=1,"&lt;0.001",MIN(D22:O22))</f>
        <v>0</v>
      </c>
      <c r="AG22" s="40" t="str">
        <f>IF(AD22&lt;=Y22,"&lt;0.001",AD22)</f>
        <v>&lt;0.001</v>
      </c>
    </row>
    <row r="23" spans="1:33" x14ac:dyDescent="0.15">
      <c r="A23" s="9">
        <v>18</v>
      </c>
      <c r="B23" s="1" t="s">
        <v>16</v>
      </c>
      <c r="C23" s="9" t="s">
        <v>68</v>
      </c>
      <c r="D23" s="8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8"/>
      <c r="Q23" s="10"/>
      <c r="R23" s="10"/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4"/>
        <v>12</v>
      </c>
      <c r="AA23" s="5">
        <f t="shared" si="5"/>
        <v>0</v>
      </c>
      <c r="AB23" s="5">
        <f t="shared" si="6"/>
        <v>12</v>
      </c>
      <c r="AC23" s="5">
        <f t="shared" si="3"/>
        <v>0</v>
      </c>
      <c r="AD23" s="5">
        <f t="shared" si="7"/>
        <v>0</v>
      </c>
      <c r="AE23" s="28" t="str">
        <f>IF(COUNT(D23:O23)&gt;=1,MAX(D23:O23),"&lt;0.001")</f>
        <v>&lt;0.001</v>
      </c>
      <c r="AF23" s="8">
        <f>IF(COUNTIF(D23:O23,"~&lt;*")&gt;=1,"&lt;0.001",MIN(D23:O23))</f>
        <v>0</v>
      </c>
      <c r="AG23" s="40" t="str">
        <f>IF(AD23&lt;=Y23,"&lt;0.001",AD23)</f>
        <v>&lt;0.001</v>
      </c>
    </row>
    <row r="24" spans="1:33" x14ac:dyDescent="0.15">
      <c r="A24" s="9">
        <v>19</v>
      </c>
      <c r="B24" s="1" t="s">
        <v>17</v>
      </c>
      <c r="C24" s="9" t="s">
        <v>68</v>
      </c>
      <c r="D24" s="8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  <c r="P24" s="28"/>
      <c r="Q24" s="10"/>
      <c r="R24" s="10"/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4"/>
        <v>12</v>
      </c>
      <c r="AA24" s="5">
        <f t="shared" si="5"/>
        <v>0</v>
      </c>
      <c r="AB24" s="5">
        <f t="shared" si="6"/>
        <v>12</v>
      </c>
      <c r="AC24" s="5">
        <f t="shared" si="3"/>
        <v>0</v>
      </c>
      <c r="AD24" s="5">
        <f t="shared" si="7"/>
        <v>0</v>
      </c>
      <c r="AE24" s="28" t="str">
        <f>IF(COUNT(D24:O24)&gt;=1,MAX(D24:O24),"&lt;0.001")</f>
        <v>&lt;0.001</v>
      </c>
      <c r="AF24" s="8">
        <f>IF(COUNTIF(D24:O24,"~&lt;*")&gt;=1,"&lt;0.001",MIN(D24:O24))</f>
        <v>0</v>
      </c>
      <c r="AG24" s="40" t="str">
        <f>IF(AD24&lt;=Y24,"&lt;0.001",AD24)</f>
        <v>&lt;0.001</v>
      </c>
    </row>
    <row r="25" spans="1:33" x14ac:dyDescent="0.15">
      <c r="A25" s="9">
        <v>20</v>
      </c>
      <c r="B25" s="1" t="s">
        <v>130</v>
      </c>
      <c r="C25" s="9" t="s">
        <v>131</v>
      </c>
      <c r="D25" s="8"/>
      <c r="E25" s="10" t="s">
        <v>154</v>
      </c>
      <c r="F25" s="10"/>
      <c r="G25" s="10"/>
      <c r="H25" s="10"/>
      <c r="I25" s="10"/>
      <c r="J25" s="10"/>
      <c r="K25" s="10"/>
      <c r="L25" s="10"/>
      <c r="M25" s="10"/>
      <c r="N25" s="10"/>
      <c r="O25" s="11"/>
      <c r="P25" s="28"/>
      <c r="Q25" s="10"/>
      <c r="R25" s="10"/>
      <c r="S25" s="41">
        <f t="shared" si="0"/>
        <v>5.0000000000000004E-6</v>
      </c>
      <c r="T25" s="5">
        <f t="shared" si="1"/>
        <v>1.0000000000000001E-5</v>
      </c>
      <c r="U25" s="5">
        <f t="shared" si="2"/>
        <v>2.5000000000000001E-5</v>
      </c>
      <c r="V25" s="5">
        <v>5.0000000000000002E-5</v>
      </c>
      <c r="X25" s="5" t="s">
        <v>132</v>
      </c>
      <c r="Y25" s="5">
        <v>5.0000000000000004E-6</v>
      </c>
      <c r="Z25" s="5">
        <f t="shared" si="4"/>
        <v>12</v>
      </c>
      <c r="AA25" s="5">
        <f t="shared" si="5"/>
        <v>0</v>
      </c>
      <c r="AB25" s="5">
        <f t="shared" si="6"/>
        <v>12</v>
      </c>
      <c r="AC25" s="5">
        <f t="shared" si="3"/>
        <v>0</v>
      </c>
      <c r="AD25" s="5">
        <f t="shared" si="7"/>
        <v>0</v>
      </c>
      <c r="AE25" s="28" t="str">
        <f>IF(COUNT(D25:O25)&gt;=1,MAX(D25:O25),"&lt;0.000005")</f>
        <v>&lt;0.000005</v>
      </c>
      <c r="AF25" s="8" t="str">
        <f>IF(COUNTIF(D25:O25,"~&lt;*")&gt;=1,"&lt;0.000005",MIN(D25:O25))</f>
        <v>&lt;0.000005</v>
      </c>
      <c r="AG25" s="40" t="str">
        <f>IF(AD25&lt;=Y25,"&lt;0.000005",AD25)</f>
        <v>&lt;0.000005</v>
      </c>
    </row>
    <row r="26" spans="1:33" x14ac:dyDescent="0.15">
      <c r="A26" s="9">
        <v>21</v>
      </c>
      <c r="B26" s="1" t="s">
        <v>18</v>
      </c>
      <c r="C26" s="9" t="s">
        <v>68</v>
      </c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  <c r="P26" s="28"/>
      <c r="Q26" s="10"/>
      <c r="R26" s="10"/>
      <c r="S26" s="5">
        <f t="shared" si="0"/>
        <v>1E-3</v>
      </c>
      <c r="T26" s="5">
        <f t="shared" si="1"/>
        <v>2E-3</v>
      </c>
      <c r="U26" s="5">
        <f t="shared" si="2"/>
        <v>5.0000000000000001E-3</v>
      </c>
      <c r="V26" s="5">
        <v>0.01</v>
      </c>
      <c r="X26" s="5" t="s">
        <v>101</v>
      </c>
      <c r="Y26" s="5">
        <v>1E-3</v>
      </c>
      <c r="Z26" s="5">
        <f t="shared" si="4"/>
        <v>12</v>
      </c>
      <c r="AA26" s="5">
        <f t="shared" si="5"/>
        <v>0</v>
      </c>
      <c r="AB26" s="5">
        <f t="shared" si="6"/>
        <v>12</v>
      </c>
      <c r="AC26" s="5">
        <f t="shared" si="3"/>
        <v>0</v>
      </c>
      <c r="AD26" s="5">
        <f t="shared" si="7"/>
        <v>0</v>
      </c>
      <c r="AE26" s="28" t="str">
        <f>IF(COUNT(D26:O26)&gt;=1,MAX(D26:O26),"&lt;0.001")</f>
        <v>&lt;0.001</v>
      </c>
      <c r="AF26" s="8">
        <f>IF(COUNTIF(D26:O26,"~&lt;*")&gt;=1,"&lt;0.001",MIN(D26:O26))</f>
        <v>0</v>
      </c>
      <c r="AG26" s="40" t="str">
        <f>IF(AD26&lt;=Y26,"&lt;0.001",AD26)</f>
        <v>&lt;0.001</v>
      </c>
    </row>
    <row r="27" spans="1:33" x14ac:dyDescent="0.15">
      <c r="A27" s="9">
        <v>22</v>
      </c>
      <c r="B27" s="1" t="s">
        <v>19</v>
      </c>
      <c r="C27" s="9" t="s">
        <v>76</v>
      </c>
      <c r="D27" s="8"/>
      <c r="E27" s="10" t="s">
        <v>148</v>
      </c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8"/>
      <c r="Q27" s="10"/>
      <c r="R27" s="10"/>
      <c r="S27" s="5">
        <f t="shared" si="0"/>
        <v>0.06</v>
      </c>
      <c r="T27" s="5">
        <f t="shared" si="1"/>
        <v>0.12</v>
      </c>
      <c r="U27" s="5">
        <f t="shared" si="2"/>
        <v>0.3</v>
      </c>
      <c r="V27" s="5">
        <v>0.6</v>
      </c>
      <c r="X27" s="5" t="s">
        <v>111</v>
      </c>
      <c r="Y27" s="5">
        <v>0.06</v>
      </c>
      <c r="Z27" s="5">
        <f t="shared" si="4"/>
        <v>12</v>
      </c>
      <c r="AA27" s="5">
        <f t="shared" si="5"/>
        <v>0</v>
      </c>
      <c r="AB27" s="5">
        <f t="shared" si="6"/>
        <v>12</v>
      </c>
      <c r="AC27" s="5">
        <f t="shared" si="3"/>
        <v>0</v>
      </c>
      <c r="AD27" s="5">
        <f t="shared" si="7"/>
        <v>0</v>
      </c>
      <c r="AE27" s="28" t="str">
        <f>IF(COUNT(D27:O27)&gt;=1,MAX(D27:O27),"&lt;0.06")</f>
        <v>&lt;0.06</v>
      </c>
      <c r="AF27" s="8" t="str">
        <f>IF(COUNTIF(D27:O27,"~&lt;*")&gt;=1,"&lt;0.06",MIN(D27:O27))</f>
        <v>&lt;0.06</v>
      </c>
      <c r="AG27" s="40" t="str">
        <f>IF(AD27&lt;=Y27,"&lt;0.06",AD27)</f>
        <v>&lt;0.06</v>
      </c>
    </row>
    <row r="28" spans="1:33" x14ac:dyDescent="0.15">
      <c r="A28" s="9">
        <v>23</v>
      </c>
      <c r="B28" s="1" t="s">
        <v>20</v>
      </c>
      <c r="C28" s="9" t="s">
        <v>75</v>
      </c>
      <c r="D28" s="8"/>
      <c r="E28" s="10" t="s">
        <v>146</v>
      </c>
      <c r="F28" s="10"/>
      <c r="G28" s="10"/>
      <c r="H28" s="10"/>
      <c r="I28" s="10"/>
      <c r="J28" s="10"/>
      <c r="K28" s="10"/>
      <c r="L28" s="10"/>
      <c r="M28" s="10"/>
      <c r="N28" s="10"/>
      <c r="O28" s="11"/>
      <c r="P28" s="28"/>
      <c r="Q28" s="10"/>
      <c r="R28" s="10"/>
      <c r="S28" s="5">
        <f t="shared" si="0"/>
        <v>2E-3</v>
      </c>
      <c r="T28" s="5">
        <f t="shared" si="1"/>
        <v>4.0000000000000001E-3</v>
      </c>
      <c r="U28" s="5">
        <f t="shared" si="2"/>
        <v>0.01</v>
      </c>
      <c r="V28" s="5">
        <v>0.02</v>
      </c>
      <c r="X28" s="5" t="s">
        <v>105</v>
      </c>
      <c r="Y28" s="5">
        <v>2E-3</v>
      </c>
      <c r="Z28" s="5">
        <f t="shared" si="4"/>
        <v>12</v>
      </c>
      <c r="AA28" s="5">
        <f t="shared" si="5"/>
        <v>0</v>
      </c>
      <c r="AB28" s="5">
        <f t="shared" si="6"/>
        <v>12</v>
      </c>
      <c r="AC28" s="5">
        <f t="shared" si="3"/>
        <v>0</v>
      </c>
      <c r="AD28" s="5">
        <f t="shared" si="7"/>
        <v>0</v>
      </c>
      <c r="AE28" s="28" t="str">
        <f>IF(COUNT(D28:O28)&gt;=1,MAX(D28:O28),"&lt;0.002")</f>
        <v>&lt;0.002</v>
      </c>
      <c r="AF28" s="8" t="str">
        <f>IF(COUNTIF(D28:O28,"~&lt;*")&gt;=1,"&lt;0.002",MIN(D28:O28))</f>
        <v>&lt;0.002</v>
      </c>
      <c r="AG28" s="40" t="str">
        <f>IF(AD28&lt;=Y28,"&lt;0.002",AD28)</f>
        <v>&lt;0.002</v>
      </c>
    </row>
    <row r="29" spans="1:33" x14ac:dyDescent="0.15">
      <c r="A29" s="9">
        <v>24</v>
      </c>
      <c r="B29" s="1" t="s">
        <v>21</v>
      </c>
      <c r="C29" s="9" t="s">
        <v>77</v>
      </c>
      <c r="D29" s="8"/>
      <c r="E29" s="10">
        <v>1E-3</v>
      </c>
      <c r="F29" s="10"/>
      <c r="G29" s="10"/>
      <c r="H29" s="10"/>
      <c r="I29" s="10"/>
      <c r="J29" s="10"/>
      <c r="K29" s="10"/>
      <c r="L29" s="10"/>
      <c r="M29" s="10"/>
      <c r="N29" s="10"/>
      <c r="O29" s="11"/>
      <c r="P29" s="28"/>
      <c r="Q29" s="10"/>
      <c r="R29" s="10"/>
      <c r="S29" s="5">
        <f t="shared" si="0"/>
        <v>6.0000000000000001E-3</v>
      </c>
      <c r="T29" s="5">
        <f t="shared" si="1"/>
        <v>1.2E-2</v>
      </c>
      <c r="U29" s="5">
        <f t="shared" si="2"/>
        <v>0.03</v>
      </c>
      <c r="V29" s="5">
        <v>0.06</v>
      </c>
      <c r="X29" s="5" t="s">
        <v>101</v>
      </c>
      <c r="Y29" s="5">
        <v>1E-3</v>
      </c>
      <c r="Z29" s="5">
        <f t="shared" si="4"/>
        <v>12</v>
      </c>
      <c r="AA29" s="5">
        <f t="shared" si="5"/>
        <v>0</v>
      </c>
      <c r="AB29" s="5">
        <f t="shared" si="6"/>
        <v>11</v>
      </c>
      <c r="AC29" s="5">
        <f t="shared" si="3"/>
        <v>1E-3</v>
      </c>
      <c r="AD29" s="5">
        <f t="shared" si="7"/>
        <v>8.3333333333333331E-5</v>
      </c>
      <c r="AE29" s="28">
        <f>IF(COUNT(D29:O29)&gt;=1,MAX(D29:O29),"&lt;0.001")</f>
        <v>1E-3</v>
      </c>
      <c r="AF29" s="8">
        <f>IF(COUNTIF(D29:O29,"~&lt;*")&gt;=1,"&lt;0.001",MIN(D29:O29))</f>
        <v>1E-3</v>
      </c>
      <c r="AG29" s="40" t="str">
        <f>IF(AD29&lt;=Y29,"&lt;0.001",AD29)</f>
        <v>&lt;0.001</v>
      </c>
    </row>
    <row r="30" spans="1:33" x14ac:dyDescent="0.15">
      <c r="A30" s="9">
        <v>25</v>
      </c>
      <c r="B30" s="1" t="s">
        <v>22</v>
      </c>
      <c r="C30" s="9" t="s">
        <v>78</v>
      </c>
      <c r="D30" s="8"/>
      <c r="E30" s="10" t="s">
        <v>149</v>
      </c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28"/>
      <c r="Q30" s="10"/>
      <c r="R30" s="10"/>
      <c r="S30" s="5">
        <f t="shared" si="0"/>
        <v>3.0000000000000001E-3</v>
      </c>
      <c r="T30" s="5">
        <f t="shared" si="1"/>
        <v>6.0000000000000001E-3</v>
      </c>
      <c r="U30" s="5">
        <f t="shared" si="2"/>
        <v>1.4999999999999999E-2</v>
      </c>
      <c r="V30" s="5">
        <v>0.03</v>
      </c>
      <c r="X30" s="5" t="s">
        <v>112</v>
      </c>
      <c r="Y30" s="5">
        <v>3.0000000000000001E-3</v>
      </c>
      <c r="Z30" s="5">
        <f t="shared" si="4"/>
        <v>12</v>
      </c>
      <c r="AA30" s="5">
        <f t="shared" si="5"/>
        <v>0</v>
      </c>
      <c r="AB30" s="5">
        <f t="shared" si="6"/>
        <v>12</v>
      </c>
      <c r="AC30" s="5">
        <f t="shared" si="3"/>
        <v>0</v>
      </c>
      <c r="AD30" s="5">
        <f t="shared" si="7"/>
        <v>0</v>
      </c>
      <c r="AE30" s="28" t="str">
        <f>IF(COUNT(D30:O30)&gt;=1,MAX(D30:O30),"&lt;0.003")</f>
        <v>&lt;0.003</v>
      </c>
      <c r="AF30" s="8" t="str">
        <f>IF(COUNTIF(D30:O30,"~&lt;*")&gt;=1,"&lt;0.003",MIN(D30:O30))</f>
        <v>&lt;0.003</v>
      </c>
      <c r="AG30" s="40" t="str">
        <f>IF(AD30&lt;=Y30,"&lt;0.003",AD30)</f>
        <v>&lt;0.003</v>
      </c>
    </row>
    <row r="31" spans="1:33" x14ac:dyDescent="0.15">
      <c r="A31" s="9">
        <v>26</v>
      </c>
      <c r="B31" s="1" t="s">
        <v>23</v>
      </c>
      <c r="C31" s="9" t="s">
        <v>79</v>
      </c>
      <c r="D31" s="8"/>
      <c r="E31" s="10">
        <v>2E-3</v>
      </c>
      <c r="F31" s="10"/>
      <c r="G31" s="10"/>
      <c r="H31" s="10"/>
      <c r="I31" s="10"/>
      <c r="J31" s="10"/>
      <c r="K31" s="10"/>
      <c r="L31" s="10"/>
      <c r="M31" s="10"/>
      <c r="N31" s="10"/>
      <c r="O31" s="11"/>
      <c r="P31" s="28"/>
      <c r="Q31" s="10"/>
      <c r="R31" s="10"/>
      <c r="S31" s="5">
        <f t="shared" si="0"/>
        <v>1.0000000000000002E-2</v>
      </c>
      <c r="T31" s="5">
        <f t="shared" si="1"/>
        <v>2.0000000000000004E-2</v>
      </c>
      <c r="U31" s="5">
        <f t="shared" si="2"/>
        <v>0.05</v>
      </c>
      <c r="V31" s="5">
        <v>0.1</v>
      </c>
      <c r="X31" s="5" t="s">
        <v>101</v>
      </c>
      <c r="Y31" s="5">
        <v>1E-3</v>
      </c>
      <c r="Z31" s="5">
        <f t="shared" si="4"/>
        <v>12</v>
      </c>
      <c r="AA31" s="5">
        <f t="shared" si="5"/>
        <v>0</v>
      </c>
      <c r="AB31" s="5">
        <f t="shared" si="6"/>
        <v>11</v>
      </c>
      <c r="AC31" s="5">
        <f t="shared" si="3"/>
        <v>2E-3</v>
      </c>
      <c r="AD31" s="5">
        <f t="shared" si="7"/>
        <v>1.6666666666666666E-4</v>
      </c>
      <c r="AE31" s="28">
        <f>IF(COUNT(D31:O31)&gt;=1,MAX(D31:O31),"&lt;0.001")</f>
        <v>2E-3</v>
      </c>
      <c r="AF31" s="8">
        <f>IF(COUNTIF(D31:O31,"~&lt;*")&gt;=1,"&lt;0.001",MIN(D31:O31))</f>
        <v>2E-3</v>
      </c>
      <c r="AG31" s="40" t="str">
        <f>IF(AD31&lt;=Y31,"&lt;0.001",AD31)</f>
        <v>&lt;0.001</v>
      </c>
    </row>
    <row r="32" spans="1:33" x14ac:dyDescent="0.15">
      <c r="A32" s="9">
        <v>27</v>
      </c>
      <c r="B32" s="1" t="s">
        <v>24</v>
      </c>
      <c r="C32" s="9" t="s">
        <v>68</v>
      </c>
      <c r="D32" s="8"/>
      <c r="E32" s="10" t="s">
        <v>147</v>
      </c>
      <c r="F32" s="10"/>
      <c r="G32" s="10"/>
      <c r="H32" s="10"/>
      <c r="I32" s="10"/>
      <c r="J32" s="10"/>
      <c r="K32" s="10"/>
      <c r="L32" s="10"/>
      <c r="M32" s="10"/>
      <c r="N32" s="10"/>
      <c r="O32" s="11"/>
      <c r="P32" s="28"/>
      <c r="Q32" s="10"/>
      <c r="R32" s="10"/>
      <c r="S32" s="5">
        <f t="shared" si="0"/>
        <v>1E-3</v>
      </c>
      <c r="T32" s="5">
        <f t="shared" si="1"/>
        <v>2E-3</v>
      </c>
      <c r="U32" s="5">
        <f t="shared" si="2"/>
        <v>5.0000000000000001E-3</v>
      </c>
      <c r="V32" s="5">
        <v>0.01</v>
      </c>
      <c r="X32" s="5" t="s">
        <v>101</v>
      </c>
      <c r="Y32" s="5">
        <v>1E-3</v>
      </c>
      <c r="Z32" s="5">
        <f t="shared" si="4"/>
        <v>12</v>
      </c>
      <c r="AA32" s="5">
        <f t="shared" si="5"/>
        <v>0</v>
      </c>
      <c r="AB32" s="5">
        <f t="shared" si="6"/>
        <v>12</v>
      </c>
      <c r="AC32" s="5">
        <f t="shared" si="3"/>
        <v>0</v>
      </c>
      <c r="AD32" s="5">
        <f t="shared" si="7"/>
        <v>0</v>
      </c>
      <c r="AE32" s="28" t="str">
        <f>IF(COUNT(D32:O32)&gt;=1,MAX(D32:O32),"&lt;0.001")</f>
        <v>&lt;0.001</v>
      </c>
      <c r="AF32" s="8" t="str">
        <f>IF(COUNTIF(D32:O32,"~&lt;*")&gt;=1,"&lt;0.001",MIN(D32:O32))</f>
        <v>&lt;0.001</v>
      </c>
      <c r="AG32" s="40" t="str">
        <f>IF(AD32&lt;=Y32,"&lt;0.001",AD32)</f>
        <v>&lt;0.001</v>
      </c>
    </row>
    <row r="33" spans="1:33" x14ac:dyDescent="0.15">
      <c r="A33" s="9">
        <v>28</v>
      </c>
      <c r="B33" s="1" t="s">
        <v>25</v>
      </c>
      <c r="C33" s="9" t="s">
        <v>79</v>
      </c>
      <c r="D33" s="8"/>
      <c r="E33" s="10">
        <v>5.0000000000000001E-3</v>
      </c>
      <c r="F33" s="10"/>
      <c r="G33" s="10"/>
      <c r="H33" s="10"/>
      <c r="I33" s="10"/>
      <c r="J33" s="10"/>
      <c r="K33" s="10"/>
      <c r="L33" s="10"/>
      <c r="M33" s="10"/>
      <c r="N33" s="10"/>
      <c r="O33" s="11"/>
      <c r="P33" s="28"/>
      <c r="Q33" s="10"/>
      <c r="R33" s="10"/>
      <c r="S33" s="5">
        <f t="shared" si="0"/>
        <v>1.0000000000000002E-2</v>
      </c>
      <c r="T33" s="5">
        <f t="shared" si="1"/>
        <v>2.0000000000000004E-2</v>
      </c>
      <c r="U33" s="5">
        <f t="shared" si="2"/>
        <v>0.05</v>
      </c>
      <c r="V33" s="5">
        <v>0.1</v>
      </c>
      <c r="X33" s="5" t="s">
        <v>101</v>
      </c>
      <c r="Y33" s="5">
        <v>1E-3</v>
      </c>
      <c r="Z33" s="5">
        <f t="shared" si="4"/>
        <v>12</v>
      </c>
      <c r="AA33" s="5">
        <f t="shared" si="5"/>
        <v>0</v>
      </c>
      <c r="AB33" s="5">
        <f t="shared" si="6"/>
        <v>11</v>
      </c>
      <c r="AC33" s="5">
        <f t="shared" si="3"/>
        <v>5.0000000000000001E-3</v>
      </c>
      <c r="AD33" s="5">
        <f t="shared" si="7"/>
        <v>4.1666666666666669E-4</v>
      </c>
      <c r="AE33" s="28">
        <f>IF(COUNT(D33:O33)&gt;=1,MAX(D33:O33),"&lt;0.001")</f>
        <v>5.0000000000000001E-3</v>
      </c>
      <c r="AF33" s="8">
        <f>IF(COUNTIF(D33:O33,"~&lt;*")&gt;=1,"&lt;0.001",MIN(D33:O33))</f>
        <v>5.0000000000000001E-3</v>
      </c>
      <c r="AG33" s="40" t="str">
        <f>IF(AD33&lt;=Y33,"&lt;0.001",AD33)</f>
        <v>&lt;0.001</v>
      </c>
    </row>
    <row r="34" spans="1:33" x14ac:dyDescent="0.15">
      <c r="A34" s="9">
        <v>29</v>
      </c>
      <c r="B34" s="1" t="s">
        <v>26</v>
      </c>
      <c r="C34" s="9" t="s">
        <v>78</v>
      </c>
      <c r="D34" s="8"/>
      <c r="E34" s="10" t="s">
        <v>149</v>
      </c>
      <c r="F34" s="10"/>
      <c r="G34" s="10"/>
      <c r="H34" s="10"/>
      <c r="I34" s="10"/>
      <c r="J34" s="10"/>
      <c r="K34" s="10"/>
      <c r="L34" s="10"/>
      <c r="M34" s="10"/>
      <c r="N34" s="10"/>
      <c r="O34" s="11"/>
      <c r="P34" s="28"/>
      <c r="Q34" s="10"/>
      <c r="R34" s="10"/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112</v>
      </c>
      <c r="Y34" s="5">
        <v>3.0000000000000001E-3</v>
      </c>
      <c r="Z34" s="5">
        <f t="shared" si="4"/>
        <v>12</v>
      </c>
      <c r="AA34" s="5">
        <f t="shared" si="5"/>
        <v>0</v>
      </c>
      <c r="AB34" s="5">
        <f t="shared" si="6"/>
        <v>12</v>
      </c>
      <c r="AC34" s="5">
        <f t="shared" si="3"/>
        <v>0</v>
      </c>
      <c r="AD34" s="5">
        <f t="shared" si="7"/>
        <v>0</v>
      </c>
      <c r="AE34" s="28" t="str">
        <f>IF(COUNT(D34:O34)&gt;=1,MAX(D34:O34),"&lt;0.003")</f>
        <v>&lt;0.003</v>
      </c>
      <c r="AF34" s="8" t="str">
        <f>IF(COUNTIF(D34:O34,"~&lt;*")&gt;=1,"&lt;0.003",MIN(D34:O34))</f>
        <v>&lt;0.003</v>
      </c>
      <c r="AG34" s="40" t="str">
        <f>IF(AD34&lt;=Y34,"&lt;0.003",AD34)</f>
        <v>&lt;0.003</v>
      </c>
    </row>
    <row r="35" spans="1:33" x14ac:dyDescent="0.15">
      <c r="A35" s="9">
        <v>30</v>
      </c>
      <c r="B35" s="1" t="s">
        <v>27</v>
      </c>
      <c r="C35" s="9" t="s">
        <v>78</v>
      </c>
      <c r="D35" s="8"/>
      <c r="E35" s="10" t="s">
        <v>147</v>
      </c>
      <c r="F35" s="10"/>
      <c r="G35" s="10"/>
      <c r="H35" s="10"/>
      <c r="I35" s="10"/>
      <c r="J35" s="10"/>
      <c r="K35" s="10"/>
      <c r="L35" s="10"/>
      <c r="M35" s="10"/>
      <c r="N35" s="10"/>
      <c r="O35" s="11"/>
      <c r="P35" s="28"/>
      <c r="Q35" s="10"/>
      <c r="R35" s="10"/>
      <c r="S35" s="5">
        <f t="shared" si="0"/>
        <v>3.0000000000000001E-3</v>
      </c>
      <c r="T35" s="5">
        <f t="shared" si="1"/>
        <v>6.0000000000000001E-3</v>
      </c>
      <c r="U35" s="5">
        <f t="shared" si="2"/>
        <v>1.4999999999999999E-2</v>
      </c>
      <c r="V35" s="5">
        <v>0.03</v>
      </c>
      <c r="X35" s="5" t="s">
        <v>101</v>
      </c>
      <c r="Y35" s="5">
        <v>1E-3</v>
      </c>
      <c r="Z35" s="5">
        <f t="shared" si="4"/>
        <v>12</v>
      </c>
      <c r="AA35" s="5">
        <f t="shared" si="5"/>
        <v>0</v>
      </c>
      <c r="AB35" s="5">
        <f t="shared" si="6"/>
        <v>12</v>
      </c>
      <c r="AC35" s="5">
        <f t="shared" si="3"/>
        <v>0</v>
      </c>
      <c r="AD35" s="5">
        <f t="shared" si="7"/>
        <v>0</v>
      </c>
      <c r="AE35" s="28" t="str">
        <f>IF(COUNT(D35:O35)&gt;=1,MAX(D35:O35),"&lt;0.001")</f>
        <v>&lt;0.001</v>
      </c>
      <c r="AF35" s="8" t="str">
        <f>IF(COUNTIF(D35:O35,"~&lt;*")&gt;=1,"&lt;0.001",MIN(D35:O35))</f>
        <v>&lt;0.001</v>
      </c>
      <c r="AG35" s="40" t="str">
        <f>IF(AD35&lt;=Y35,"&lt;0.001",AD35)</f>
        <v>&lt;0.001</v>
      </c>
    </row>
    <row r="36" spans="1:33" x14ac:dyDescent="0.15">
      <c r="A36" s="9">
        <v>31</v>
      </c>
      <c r="B36" s="1" t="s">
        <v>28</v>
      </c>
      <c r="C36" s="9" t="s">
        <v>80</v>
      </c>
      <c r="D36" s="8"/>
      <c r="E36" s="10">
        <v>2E-3</v>
      </c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28"/>
      <c r="Q36" s="10"/>
      <c r="R36" s="10"/>
      <c r="S36" s="5">
        <f t="shared" si="0"/>
        <v>8.9999999999999993E-3</v>
      </c>
      <c r="T36" s="5">
        <f t="shared" si="1"/>
        <v>1.7999999999999999E-2</v>
      </c>
      <c r="U36" s="5">
        <f t="shared" si="2"/>
        <v>4.4999999999999998E-2</v>
      </c>
      <c r="V36" s="5">
        <v>0.09</v>
      </c>
      <c r="X36" s="5" t="s">
        <v>101</v>
      </c>
      <c r="Y36" s="5">
        <v>1E-3</v>
      </c>
      <c r="Z36" s="5">
        <f t="shared" si="4"/>
        <v>12</v>
      </c>
      <c r="AA36" s="5">
        <f t="shared" si="5"/>
        <v>0</v>
      </c>
      <c r="AB36" s="5">
        <f t="shared" si="6"/>
        <v>11</v>
      </c>
      <c r="AC36" s="5">
        <f t="shared" si="3"/>
        <v>2E-3</v>
      </c>
      <c r="AD36" s="5">
        <f t="shared" si="7"/>
        <v>1.6666666666666666E-4</v>
      </c>
      <c r="AE36" s="28">
        <f>IF(COUNT(D36:O36)&gt;=1,MAX(D36:O36),"&lt;0.001")</f>
        <v>2E-3</v>
      </c>
      <c r="AF36" s="8">
        <f>IF(COUNTIF(D36:O36,"~&lt;*")&gt;=1,"&lt;0.001",MIN(D36:O36))</f>
        <v>2E-3</v>
      </c>
      <c r="AG36" s="40" t="str">
        <f>IF(AD36&lt;=Y36,"&lt;0.001",AD36)</f>
        <v>&lt;0.001</v>
      </c>
    </row>
    <row r="37" spans="1:33" x14ac:dyDescent="0.15">
      <c r="A37" s="9">
        <v>32</v>
      </c>
      <c r="B37" s="1" t="s">
        <v>29</v>
      </c>
      <c r="C37" s="9" t="s">
        <v>81</v>
      </c>
      <c r="D37" s="8"/>
      <c r="E37" s="10" t="s">
        <v>150</v>
      </c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28"/>
      <c r="Q37" s="10"/>
      <c r="R37" s="10"/>
      <c r="S37" s="5">
        <f t="shared" si="0"/>
        <v>8.0000000000000002E-3</v>
      </c>
      <c r="T37" s="5">
        <f t="shared" si="1"/>
        <v>1.6E-2</v>
      </c>
      <c r="U37" s="5">
        <f t="shared" si="2"/>
        <v>0.04</v>
      </c>
      <c r="V37" s="5">
        <v>0.08</v>
      </c>
      <c r="X37" s="5" t="s">
        <v>113</v>
      </c>
      <c r="Y37" s="5">
        <v>8.0000000000000002E-3</v>
      </c>
      <c r="Z37" s="5">
        <f t="shared" si="4"/>
        <v>12</v>
      </c>
      <c r="AA37" s="5">
        <f t="shared" si="5"/>
        <v>0</v>
      </c>
      <c r="AB37" s="5">
        <f t="shared" si="6"/>
        <v>12</v>
      </c>
      <c r="AC37" s="5">
        <f t="shared" si="3"/>
        <v>0</v>
      </c>
      <c r="AD37" s="5">
        <f t="shared" si="7"/>
        <v>0</v>
      </c>
      <c r="AE37" s="28" t="str">
        <f>IF(COUNT(D37:O37)&gt;=1,MAX(D37:O37),"&lt;0.008")</f>
        <v>&lt;0.008</v>
      </c>
      <c r="AF37" s="8" t="str">
        <f>IF(COUNTIF(D37:O37,"~&lt;*")&gt;=1,"&lt;0.008",MIN(D37:O37))</f>
        <v>&lt;0.008</v>
      </c>
      <c r="AG37" s="40" t="str">
        <f>IF(AD37&lt;=Y37,"&lt;0.008",AD37)</f>
        <v>&lt;0.008</v>
      </c>
    </row>
    <row r="38" spans="1:33" x14ac:dyDescent="0.15">
      <c r="A38" s="9">
        <v>33</v>
      </c>
      <c r="B38" s="1" t="s">
        <v>30</v>
      </c>
      <c r="C38" s="9" t="s">
        <v>73</v>
      </c>
      <c r="D38" s="8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  <c r="P38" s="28"/>
      <c r="Q38" s="10"/>
      <c r="R38" s="10"/>
      <c r="S38" s="5">
        <f t="shared" si="0"/>
        <v>0.1</v>
      </c>
      <c r="T38" s="5">
        <f t="shared" si="1"/>
        <v>0.2</v>
      </c>
      <c r="U38" s="5">
        <f t="shared" si="2"/>
        <v>0.5</v>
      </c>
      <c r="V38" s="33">
        <v>1</v>
      </c>
      <c r="X38" s="5" t="s">
        <v>101</v>
      </c>
      <c r="Y38" s="5">
        <v>1E-3</v>
      </c>
      <c r="Z38" s="5">
        <f t="shared" si="4"/>
        <v>12</v>
      </c>
      <c r="AA38" s="5">
        <f t="shared" si="5"/>
        <v>0</v>
      </c>
      <c r="AB38" s="5">
        <f t="shared" si="6"/>
        <v>12</v>
      </c>
      <c r="AC38" s="5">
        <f t="shared" si="3"/>
        <v>0</v>
      </c>
      <c r="AD38" s="5">
        <f t="shared" si="7"/>
        <v>0</v>
      </c>
      <c r="AE38" s="28" t="str">
        <f>IF(COUNT(D38:O38)&gt;=1,MAX(D38:O38),"&lt;0.001")</f>
        <v>&lt;0.001</v>
      </c>
      <c r="AF38" s="8">
        <f>IF(COUNTIF(D38:O38,"~&lt;*")&gt;=1,"&lt;0.001",MIN(D38:O38))</f>
        <v>0</v>
      </c>
      <c r="AG38" s="40" t="str">
        <f>IF(AD38&lt;=Y38,"&lt;0.001",AD38)</f>
        <v>&lt;0.001</v>
      </c>
    </row>
    <row r="39" spans="1:33" x14ac:dyDescent="0.15">
      <c r="A39" s="9">
        <v>34</v>
      </c>
      <c r="B39" s="1" t="s">
        <v>31</v>
      </c>
      <c r="C39" s="9" t="s">
        <v>82</v>
      </c>
      <c r="D39" s="8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  <c r="P39" s="28"/>
      <c r="Q39" s="10"/>
      <c r="R39" s="10"/>
      <c r="S39" s="5">
        <f t="shared" si="0"/>
        <v>2.0000000000000004E-2</v>
      </c>
      <c r="T39" s="5">
        <f t="shared" si="1"/>
        <v>4.0000000000000008E-2</v>
      </c>
      <c r="U39" s="5">
        <f t="shared" si="2"/>
        <v>0.1</v>
      </c>
      <c r="V39" s="5">
        <v>0.2</v>
      </c>
      <c r="X39" s="5" t="s">
        <v>114</v>
      </c>
      <c r="Y39" s="5">
        <v>0.01</v>
      </c>
      <c r="Z39" s="5">
        <f t="shared" si="4"/>
        <v>12</v>
      </c>
      <c r="AA39" s="5">
        <f t="shared" si="5"/>
        <v>0</v>
      </c>
      <c r="AB39" s="5">
        <f t="shared" si="6"/>
        <v>12</v>
      </c>
      <c r="AC39" s="5">
        <f t="shared" si="3"/>
        <v>0</v>
      </c>
      <c r="AD39" s="5">
        <f t="shared" si="7"/>
        <v>0</v>
      </c>
      <c r="AE39" s="28" t="str">
        <f>IF(COUNT(D39:O39)&gt;=1,MAX(D39:O39),"&lt;0.01")</f>
        <v>&lt;0.01</v>
      </c>
      <c r="AF39" s="8">
        <f>IF(COUNTIF(D39:O39,"~&lt;*")&gt;=1,"&lt;0.01",MIN(D39:O39))</f>
        <v>0</v>
      </c>
      <c r="AG39" s="40" t="str">
        <f>IF(AD39&lt;=Y39,"&lt;0.01",AD39)</f>
        <v>&lt;0.01</v>
      </c>
    </row>
    <row r="40" spans="1:33" x14ac:dyDescent="0.15">
      <c r="A40" s="9">
        <v>35</v>
      </c>
      <c r="B40" s="1" t="s">
        <v>32</v>
      </c>
      <c r="C40" s="9" t="s">
        <v>83</v>
      </c>
      <c r="D40" s="8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  <c r="P40" s="28"/>
      <c r="Q40" s="10"/>
      <c r="R40" s="10"/>
      <c r="S40" s="5">
        <f t="shared" si="0"/>
        <v>0.03</v>
      </c>
      <c r="T40" s="5">
        <f t="shared" si="1"/>
        <v>0.06</v>
      </c>
      <c r="U40" s="5">
        <f t="shared" si="2"/>
        <v>0.15</v>
      </c>
      <c r="V40" s="5">
        <v>0.3</v>
      </c>
      <c r="X40" s="5" t="s">
        <v>115</v>
      </c>
      <c r="Y40" s="5">
        <v>0.03</v>
      </c>
      <c r="Z40" s="5">
        <f t="shared" si="4"/>
        <v>12</v>
      </c>
      <c r="AA40" s="5">
        <f t="shared" si="5"/>
        <v>0</v>
      </c>
      <c r="AB40" s="5">
        <f t="shared" si="6"/>
        <v>12</v>
      </c>
      <c r="AC40" s="5">
        <f t="shared" si="3"/>
        <v>0</v>
      </c>
      <c r="AD40" s="5">
        <f t="shared" si="7"/>
        <v>0</v>
      </c>
      <c r="AE40" s="28" t="str">
        <f>IF(COUNT(D40:O40)&gt;=1,MAX(D40:O40),"&lt;0.03")</f>
        <v>&lt;0.03</v>
      </c>
      <c r="AF40" s="8">
        <f>IF(COUNTIF(D40:O40,"~&lt;*")&gt;=1,"&lt;0.03",MIN(D40:O40))</f>
        <v>0</v>
      </c>
      <c r="AG40" s="40" t="str">
        <f>IF(AD40&lt;=Y40,"&lt;0.03",AD40)</f>
        <v>&lt;0.03</v>
      </c>
    </row>
    <row r="41" spans="1:33" x14ac:dyDescent="0.15">
      <c r="A41" s="9">
        <v>36</v>
      </c>
      <c r="B41" s="1" t="s">
        <v>33</v>
      </c>
      <c r="C41" s="9" t="s">
        <v>73</v>
      </c>
      <c r="D41" s="8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1"/>
      <c r="P41" s="28"/>
      <c r="Q41" s="10"/>
      <c r="R41" s="10"/>
      <c r="S41" s="5">
        <f t="shared" si="0"/>
        <v>0.1</v>
      </c>
      <c r="T41" s="5">
        <f t="shared" si="1"/>
        <v>0.2</v>
      </c>
      <c r="U41" s="5">
        <f t="shared" si="2"/>
        <v>0.5</v>
      </c>
      <c r="V41" s="33">
        <v>1</v>
      </c>
      <c r="X41" s="5" t="s">
        <v>114</v>
      </c>
      <c r="Y41" s="5">
        <v>0.01</v>
      </c>
      <c r="Z41" s="5">
        <f t="shared" si="4"/>
        <v>12</v>
      </c>
      <c r="AA41" s="5">
        <f t="shared" si="5"/>
        <v>0</v>
      </c>
      <c r="AB41" s="5">
        <f t="shared" si="6"/>
        <v>12</v>
      </c>
      <c r="AC41" s="5">
        <f t="shared" si="3"/>
        <v>0</v>
      </c>
      <c r="AD41" s="5">
        <f t="shared" si="7"/>
        <v>0</v>
      </c>
      <c r="AE41" s="28" t="str">
        <f>IF(COUNT(D41:O41)&gt;=1,MAX(D41:O41),"&lt;0.01")</f>
        <v>&lt;0.01</v>
      </c>
      <c r="AF41" s="8">
        <f>IF(COUNTIF(D41:O41,"~&lt;*")&gt;=1,"&lt;0.01",MIN(D41:O41))</f>
        <v>0</v>
      </c>
      <c r="AG41" s="40" t="str">
        <f>IF(AD41&lt;=Y41,"&lt;0.01",AD41)</f>
        <v>&lt;0.01</v>
      </c>
    </row>
    <row r="42" spans="1:33" x14ac:dyDescent="0.15">
      <c r="A42" s="9">
        <v>37</v>
      </c>
      <c r="B42" s="1" t="s">
        <v>34</v>
      </c>
      <c r="C42" s="9" t="s">
        <v>84</v>
      </c>
      <c r="D42" s="8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1"/>
      <c r="P42" s="28"/>
      <c r="Q42" s="10"/>
      <c r="R42" s="10"/>
      <c r="S42" s="5">
        <f t="shared" si="0"/>
        <v>20</v>
      </c>
      <c r="T42" s="5">
        <f t="shared" si="1"/>
        <v>40</v>
      </c>
      <c r="U42" s="5">
        <f t="shared" si="2"/>
        <v>100</v>
      </c>
      <c r="V42" s="5">
        <v>200</v>
      </c>
      <c r="X42" s="5" t="s">
        <v>108</v>
      </c>
      <c r="Y42" s="5">
        <v>0.1</v>
      </c>
      <c r="Z42" s="5">
        <f t="shared" si="4"/>
        <v>12</v>
      </c>
      <c r="AA42" s="5">
        <f t="shared" si="5"/>
        <v>0</v>
      </c>
      <c r="AB42" s="5">
        <f t="shared" si="6"/>
        <v>12</v>
      </c>
      <c r="AC42" s="5">
        <f t="shared" si="3"/>
        <v>0</v>
      </c>
      <c r="AD42" s="5">
        <f t="shared" si="7"/>
        <v>0</v>
      </c>
      <c r="AE42" s="28" t="str">
        <f>IF(COUNT(D42:O42)&gt;=1,MAX(D42:O42),"&lt;0.1")</f>
        <v>&lt;0.1</v>
      </c>
      <c r="AF42" s="8">
        <f>IF(COUNTIF(D42:O42,"~&lt;*")&gt;=1,"&lt;0.1",MIN(D42:O42))</f>
        <v>0</v>
      </c>
      <c r="AG42" s="40" t="str">
        <f>IF(AD42&lt;=Y42,"&lt;0.1",AD42)</f>
        <v>&lt;0.1</v>
      </c>
    </row>
    <row r="43" spans="1:33" x14ac:dyDescent="0.15">
      <c r="A43" s="9">
        <v>38</v>
      </c>
      <c r="B43" s="1" t="s">
        <v>35</v>
      </c>
      <c r="C43" s="9" t="s">
        <v>69</v>
      </c>
      <c r="D43" s="8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1"/>
      <c r="P43" s="28"/>
      <c r="Q43" s="10"/>
      <c r="R43" s="10"/>
      <c r="S43" s="5">
        <f t="shared" si="0"/>
        <v>5.000000000000001E-3</v>
      </c>
      <c r="T43" s="5">
        <f t="shared" si="1"/>
        <v>1.0000000000000002E-2</v>
      </c>
      <c r="U43" s="5">
        <f t="shared" si="2"/>
        <v>2.5000000000000001E-2</v>
      </c>
      <c r="V43" s="5">
        <v>0.05</v>
      </c>
      <c r="X43" s="5" t="s">
        <v>101</v>
      </c>
      <c r="Y43" s="5">
        <v>1E-3</v>
      </c>
      <c r="Z43" s="5">
        <f t="shared" si="4"/>
        <v>12</v>
      </c>
      <c r="AA43" s="5">
        <f t="shared" si="5"/>
        <v>0</v>
      </c>
      <c r="AB43" s="5">
        <f t="shared" si="6"/>
        <v>12</v>
      </c>
      <c r="AC43" s="5">
        <f t="shared" si="3"/>
        <v>0</v>
      </c>
      <c r="AD43" s="5">
        <f t="shared" si="7"/>
        <v>0</v>
      </c>
      <c r="AE43" s="28" t="str">
        <f>IF(COUNT(D43:O43)&gt;=1,MAX(D43:O43),"&lt;0.001")</f>
        <v>&lt;0.001</v>
      </c>
      <c r="AF43" s="8">
        <f>IF(COUNTIF(D43:O43,"~&lt;*")&gt;=1,"&lt;0.001",MIN(D43:O43))</f>
        <v>0</v>
      </c>
      <c r="AG43" s="40" t="str">
        <f>IF(AD43&lt;=Y43,"&lt;0.001",AD43)</f>
        <v>&lt;0.001</v>
      </c>
    </row>
    <row r="44" spans="1:33" x14ac:dyDescent="0.15">
      <c r="A44" s="9">
        <v>39</v>
      </c>
      <c r="B44" s="1" t="s">
        <v>36</v>
      </c>
      <c r="C44" s="9" t="s">
        <v>84</v>
      </c>
      <c r="D44" s="39">
        <v>10.7</v>
      </c>
      <c r="E44" s="10">
        <v>10.4</v>
      </c>
      <c r="F44" s="10">
        <v>10.6</v>
      </c>
      <c r="G44" s="10">
        <v>10.8</v>
      </c>
      <c r="H44" s="10"/>
      <c r="I44" s="10"/>
      <c r="J44" s="10"/>
      <c r="K44" s="10"/>
      <c r="L44" s="10"/>
      <c r="M44" s="11"/>
      <c r="N44" s="11"/>
      <c r="O44" s="11"/>
      <c r="P44" s="28"/>
      <c r="Q44" s="10"/>
      <c r="R44" s="10"/>
      <c r="S44" s="5">
        <f t="shared" si="0"/>
        <v>20</v>
      </c>
      <c r="T44" s="5">
        <f t="shared" si="1"/>
        <v>40</v>
      </c>
      <c r="U44" s="5">
        <f t="shared" si="2"/>
        <v>100</v>
      </c>
      <c r="V44" s="5">
        <v>200</v>
      </c>
      <c r="X44" s="5" t="s">
        <v>116</v>
      </c>
      <c r="Y44" s="5">
        <v>0.2</v>
      </c>
      <c r="Z44" s="5">
        <f t="shared" si="4"/>
        <v>12</v>
      </c>
      <c r="AA44" s="5">
        <f t="shared" si="5"/>
        <v>0</v>
      </c>
      <c r="AB44" s="5">
        <f t="shared" si="6"/>
        <v>8</v>
      </c>
      <c r="AC44" s="5">
        <f t="shared" si="3"/>
        <v>42.5</v>
      </c>
      <c r="AD44" s="5">
        <f t="shared" si="7"/>
        <v>3.5416666666666665</v>
      </c>
      <c r="AE44" s="28">
        <f>IF(COUNT(D44:O44)&gt;=1,MAX(D44:O44),"&lt;0.2")</f>
        <v>10.8</v>
      </c>
      <c r="AF44" s="8">
        <f>IF(COUNTIF(D44:O44,"~&lt;*")&gt;=1,"&lt;0.2",MIN(D44:O44))</f>
        <v>10.4</v>
      </c>
      <c r="AG44" s="40">
        <f>IF(AD44&lt;=Y44,"&lt;0.2",AD44)</f>
        <v>3.5416666666666665</v>
      </c>
    </row>
    <row r="45" spans="1:33" x14ac:dyDescent="0.15">
      <c r="A45" s="9">
        <v>40</v>
      </c>
      <c r="B45" s="1" t="s">
        <v>37</v>
      </c>
      <c r="C45" s="9" t="s">
        <v>85</v>
      </c>
      <c r="D45" s="8"/>
      <c r="E45" s="10">
        <v>100</v>
      </c>
      <c r="F45" s="10"/>
      <c r="G45" s="10"/>
      <c r="H45" s="10"/>
      <c r="I45" s="10"/>
      <c r="J45" s="10"/>
      <c r="K45" s="10"/>
      <c r="L45" s="10"/>
      <c r="M45" s="10"/>
      <c r="N45" s="10"/>
      <c r="O45" s="11"/>
      <c r="P45" s="28"/>
      <c r="Q45" s="10"/>
      <c r="R45" s="10"/>
      <c r="S45" s="5">
        <f t="shared" si="0"/>
        <v>30</v>
      </c>
      <c r="T45" s="5">
        <f t="shared" si="1"/>
        <v>60</v>
      </c>
      <c r="U45" s="5">
        <f t="shared" si="2"/>
        <v>150</v>
      </c>
      <c r="V45" s="5">
        <v>300</v>
      </c>
      <c r="X45" s="5" t="s">
        <v>117</v>
      </c>
      <c r="Y45" s="5">
        <v>1</v>
      </c>
      <c r="Z45" s="5">
        <f t="shared" si="4"/>
        <v>12</v>
      </c>
      <c r="AA45" s="5">
        <f t="shared" si="5"/>
        <v>0</v>
      </c>
      <c r="AB45" s="5">
        <f t="shared" si="6"/>
        <v>11</v>
      </c>
      <c r="AC45" s="5">
        <f t="shared" si="3"/>
        <v>100</v>
      </c>
      <c r="AD45" s="5">
        <f t="shared" si="7"/>
        <v>8.3333333333333339</v>
      </c>
      <c r="AE45" s="28">
        <f>IF(COUNT(D45:O45)&gt;=1,MAX(D45:O45),"&lt;1")</f>
        <v>100</v>
      </c>
      <c r="AF45" s="8">
        <f>IF(COUNTIF(D45:O45,"~&lt;*")&gt;=1,"&lt;1",MIN(D45:O45))</f>
        <v>100</v>
      </c>
      <c r="AG45" s="40">
        <f>IF(AD45&lt;=Y45,"&lt;1",AD45)</f>
        <v>8.3333333333333339</v>
      </c>
    </row>
    <row r="46" spans="1:33" x14ac:dyDescent="0.15">
      <c r="A46" s="9">
        <v>41</v>
      </c>
      <c r="B46" s="1" t="s">
        <v>38</v>
      </c>
      <c r="C46" s="9" t="s">
        <v>86</v>
      </c>
      <c r="D46" s="8"/>
      <c r="E46" s="10">
        <v>205</v>
      </c>
      <c r="F46" s="10"/>
      <c r="G46" s="10"/>
      <c r="H46" s="10"/>
      <c r="I46" s="10"/>
      <c r="J46" s="10"/>
      <c r="K46" s="10"/>
      <c r="L46" s="10"/>
      <c r="M46" s="10"/>
      <c r="N46" s="10"/>
      <c r="O46" s="11"/>
      <c r="P46" s="28"/>
      <c r="Q46" s="10"/>
      <c r="R46" s="10"/>
      <c r="S46" s="5">
        <f t="shared" si="0"/>
        <v>50</v>
      </c>
      <c r="T46" s="5">
        <f t="shared" si="1"/>
        <v>100</v>
      </c>
      <c r="U46" s="5">
        <f t="shared" si="2"/>
        <v>250</v>
      </c>
      <c r="V46" s="5">
        <v>500</v>
      </c>
      <c r="X46" s="5" t="s">
        <v>117</v>
      </c>
      <c r="Y46" s="5">
        <v>1</v>
      </c>
      <c r="Z46" s="5">
        <f t="shared" si="4"/>
        <v>12</v>
      </c>
      <c r="AA46" s="5">
        <f t="shared" si="5"/>
        <v>0</v>
      </c>
      <c r="AB46" s="5">
        <f t="shared" si="6"/>
        <v>11</v>
      </c>
      <c r="AC46" s="5">
        <f t="shared" si="3"/>
        <v>205</v>
      </c>
      <c r="AD46" s="5">
        <f t="shared" si="7"/>
        <v>17.083333333333332</v>
      </c>
      <c r="AE46" s="28">
        <f>IF(COUNT(D46:O46)&gt;=1,MAX(D46:O46),"&lt;1")</f>
        <v>205</v>
      </c>
      <c r="AF46" s="8">
        <f>IF(COUNTIF(D46:O46,"~&lt;*")&gt;=1,"&lt;1",MIN(D46:O46))</f>
        <v>205</v>
      </c>
      <c r="AG46" s="40">
        <f>IF(AD46&lt;=Y46,"&lt;1",AD46)</f>
        <v>17.083333333333332</v>
      </c>
    </row>
    <row r="47" spans="1:33" x14ac:dyDescent="0.15">
      <c r="A47" s="9">
        <v>42</v>
      </c>
      <c r="B47" s="1" t="s">
        <v>39</v>
      </c>
      <c r="C47" s="9" t="s">
        <v>82</v>
      </c>
      <c r="D47" s="8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1"/>
      <c r="P47" s="28"/>
      <c r="Q47" s="10"/>
      <c r="R47" s="10"/>
      <c r="S47" s="5">
        <f t="shared" si="0"/>
        <v>2.0000000000000004E-2</v>
      </c>
      <c r="T47" s="5">
        <f t="shared" si="1"/>
        <v>4.0000000000000008E-2</v>
      </c>
      <c r="U47" s="5">
        <f t="shared" si="2"/>
        <v>0.1</v>
      </c>
      <c r="V47" s="5">
        <v>0.2</v>
      </c>
      <c r="X47" s="5" t="s">
        <v>118</v>
      </c>
      <c r="Y47" s="5">
        <v>0.02</v>
      </c>
      <c r="Z47" s="5">
        <f t="shared" si="4"/>
        <v>12</v>
      </c>
      <c r="AA47" s="5">
        <f t="shared" si="5"/>
        <v>0</v>
      </c>
      <c r="AB47" s="5">
        <f t="shared" si="6"/>
        <v>12</v>
      </c>
      <c r="AC47" s="5">
        <f t="shared" si="3"/>
        <v>0</v>
      </c>
      <c r="AD47" s="5">
        <f t="shared" si="7"/>
        <v>0</v>
      </c>
      <c r="AE47" s="28" t="str">
        <f>IF(COUNT(D47:O47)&gt;=1,MAX(D47:O47),"&lt;0.02")</f>
        <v>&lt;0.02</v>
      </c>
      <c r="AF47" s="8">
        <f>IF(COUNTIF(D47:O47,"~&lt;*")&gt;=1,"&lt;0.02",MIN(D47:O47))</f>
        <v>0</v>
      </c>
      <c r="AG47" s="40" t="str">
        <f>IF(AD47&lt;=Y47,"&lt;0.02",AD47)</f>
        <v>&lt;0.02</v>
      </c>
    </row>
    <row r="48" spans="1:33" x14ac:dyDescent="0.15">
      <c r="A48" s="9">
        <v>43</v>
      </c>
      <c r="B48" s="1" t="s">
        <v>40</v>
      </c>
      <c r="C48" s="9" t="s">
        <v>87</v>
      </c>
      <c r="D48" s="8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  <c r="P48" s="28"/>
      <c r="Q48" s="10"/>
      <c r="R48" s="10"/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4"/>
        <v>12</v>
      </c>
      <c r="AA48" s="5">
        <f t="shared" si="5"/>
        <v>0</v>
      </c>
      <c r="AB48" s="5">
        <f t="shared" si="6"/>
        <v>12</v>
      </c>
      <c r="AC48" s="5">
        <f t="shared" si="3"/>
        <v>0</v>
      </c>
      <c r="AD48" s="5">
        <f t="shared" si="7"/>
        <v>0</v>
      </c>
      <c r="AE48" s="28" t="str">
        <f>IF(COUNT(D48:O48)&gt;=1,MAX(D48:O48),"&lt;0.000001")</f>
        <v>&lt;0.000001</v>
      </c>
      <c r="AF48" s="8">
        <f>IF(COUNTIF(D48:O48,"~&lt;*")&gt;=1,"&lt;0.000001",MIN(D48:O48))</f>
        <v>0</v>
      </c>
      <c r="AG48" s="40" t="str">
        <f>IF(AD48&lt;=Y48,"&lt;0.000001",AD48)</f>
        <v>&lt;0.000001</v>
      </c>
    </row>
    <row r="49" spans="1:33" x14ac:dyDescent="0.15">
      <c r="A49" s="9">
        <v>44</v>
      </c>
      <c r="B49" s="1" t="s">
        <v>41</v>
      </c>
      <c r="C49" s="9" t="s">
        <v>87</v>
      </c>
      <c r="D49" s="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1"/>
      <c r="P49" s="28"/>
      <c r="Q49" s="10"/>
      <c r="R49" s="10"/>
      <c r="S49" s="5">
        <f t="shared" si="0"/>
        <v>1.0000000000000002E-6</v>
      </c>
      <c r="T49" s="5">
        <f t="shared" si="1"/>
        <v>2.0000000000000003E-6</v>
      </c>
      <c r="U49" s="5">
        <f t="shared" si="2"/>
        <v>5.0000000000000004E-6</v>
      </c>
      <c r="V49" s="5">
        <v>1.0000000000000001E-5</v>
      </c>
      <c r="X49" s="5" t="s">
        <v>119</v>
      </c>
      <c r="Y49" s="5">
        <v>9.9999999999999995E-7</v>
      </c>
      <c r="Z49" s="5">
        <f t="shared" si="4"/>
        <v>12</v>
      </c>
      <c r="AA49" s="5">
        <f t="shared" si="5"/>
        <v>0</v>
      </c>
      <c r="AB49" s="5">
        <f t="shared" si="6"/>
        <v>12</v>
      </c>
      <c r="AC49" s="5">
        <f t="shared" si="3"/>
        <v>0</v>
      </c>
      <c r="AD49" s="5">
        <f t="shared" si="7"/>
        <v>0</v>
      </c>
      <c r="AE49" s="28" t="str">
        <f>IF(COUNT(D49:O49)&gt;=1,MAX(D49:O49),"&lt;0.000001")</f>
        <v>&lt;0.000001</v>
      </c>
      <c r="AF49" s="8">
        <f>IF(COUNTIF(D49:O49,"~&lt;*")&gt;=1,"&lt;0.000001",MIN(D49:O49))</f>
        <v>0</v>
      </c>
      <c r="AG49" s="40" t="str">
        <f>IF(AD49&lt;=Y49,"&lt;0.000001",AD49)</f>
        <v>&lt;0.000001</v>
      </c>
    </row>
    <row r="50" spans="1:33" x14ac:dyDescent="0.15">
      <c r="A50" s="9">
        <v>45</v>
      </c>
      <c r="B50" s="1" t="s">
        <v>42</v>
      </c>
      <c r="C50" s="9" t="s">
        <v>75</v>
      </c>
      <c r="D50" s="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1"/>
      <c r="P50" s="28"/>
      <c r="Q50" s="10"/>
      <c r="R50" s="10"/>
      <c r="S50" s="5">
        <f t="shared" si="0"/>
        <v>2E-3</v>
      </c>
      <c r="T50" s="5">
        <f t="shared" si="1"/>
        <v>4.0000000000000001E-3</v>
      </c>
      <c r="U50" s="5">
        <f t="shared" si="2"/>
        <v>0.01</v>
      </c>
      <c r="V50" s="5">
        <v>0.02</v>
      </c>
      <c r="X50" s="5" t="s">
        <v>105</v>
      </c>
      <c r="Y50" s="5">
        <v>2E-3</v>
      </c>
      <c r="Z50" s="5">
        <f t="shared" si="4"/>
        <v>12</v>
      </c>
      <c r="AA50" s="5">
        <f t="shared" si="5"/>
        <v>0</v>
      </c>
      <c r="AB50" s="5">
        <f t="shared" si="6"/>
        <v>12</v>
      </c>
      <c r="AC50" s="5">
        <f t="shared" si="3"/>
        <v>0</v>
      </c>
      <c r="AD50" s="5">
        <f t="shared" si="7"/>
        <v>0</v>
      </c>
      <c r="AE50" s="28" t="str">
        <f>IF(COUNT(D50:O50)&gt;=1,MAX(D50:O50),"&lt;0.002")</f>
        <v>&lt;0.002</v>
      </c>
      <c r="AF50" s="8">
        <f>IF(COUNTIF(D50:O50,"~&lt;*")&gt;=1,"&lt;0.002",MIN(D50:O50))</f>
        <v>0</v>
      </c>
      <c r="AG50" s="40" t="str">
        <f>IF(AD50&lt;=Y50,"&lt;0.002",AD50)</f>
        <v>&lt;0.002</v>
      </c>
    </row>
    <row r="51" spans="1:33" x14ac:dyDescent="0.15">
      <c r="A51" s="9">
        <v>46</v>
      </c>
      <c r="B51" s="1" t="s">
        <v>43</v>
      </c>
      <c r="C51" s="9" t="s">
        <v>88</v>
      </c>
      <c r="D51" s="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1"/>
      <c r="P51" s="28"/>
      <c r="Q51" s="10"/>
      <c r="R51" s="10"/>
      <c r="S51" s="5">
        <f t="shared" si="0"/>
        <v>5.0000000000000001E-4</v>
      </c>
      <c r="T51" s="5">
        <f t="shared" si="1"/>
        <v>1E-3</v>
      </c>
      <c r="U51" s="5">
        <f t="shared" si="2"/>
        <v>2.5000000000000001E-3</v>
      </c>
      <c r="V51" s="5">
        <v>5.0000000000000001E-3</v>
      </c>
      <c r="X51" s="5" t="s">
        <v>120</v>
      </c>
      <c r="Y51" s="5">
        <v>5.0000000000000001E-4</v>
      </c>
      <c r="Z51" s="5">
        <f t="shared" si="4"/>
        <v>12</v>
      </c>
      <c r="AA51" s="5">
        <f t="shared" si="5"/>
        <v>0</v>
      </c>
      <c r="AB51" s="5">
        <f t="shared" si="6"/>
        <v>12</v>
      </c>
      <c r="AC51" s="5">
        <f t="shared" si="3"/>
        <v>0</v>
      </c>
      <c r="AD51" s="5">
        <f t="shared" si="7"/>
        <v>0</v>
      </c>
      <c r="AE51" s="28" t="str">
        <f>IF(COUNT(D51:O51)&gt;=1,MAX(D51:O51),"&lt;0.0005")</f>
        <v>&lt;0.0005</v>
      </c>
      <c r="AF51" s="8">
        <f>IF(COUNTIF(D51:O51,"~&lt;*")&gt;=1,"&lt;0.0005",MIN(D51:O51))</f>
        <v>0</v>
      </c>
      <c r="AG51" s="40" t="str">
        <f>IF(AD51&lt;=Y51,"&lt;0.0005",AD51)</f>
        <v>&lt;0.0005</v>
      </c>
    </row>
    <row r="52" spans="1:33" x14ac:dyDescent="0.15">
      <c r="A52" s="9">
        <v>47</v>
      </c>
      <c r="B52" s="1" t="s">
        <v>44</v>
      </c>
      <c r="C52" s="9" t="s">
        <v>89</v>
      </c>
      <c r="D52" s="8">
        <v>0.3</v>
      </c>
      <c r="E52" s="10" t="s">
        <v>141</v>
      </c>
      <c r="F52" s="10" t="s">
        <v>141</v>
      </c>
      <c r="G52" s="10" t="s">
        <v>141</v>
      </c>
      <c r="H52" s="10"/>
      <c r="I52" s="10"/>
      <c r="J52" s="10"/>
      <c r="K52" s="10"/>
      <c r="L52" s="10"/>
      <c r="M52" s="10"/>
      <c r="N52" s="10"/>
      <c r="O52" s="11"/>
      <c r="P52" s="28"/>
      <c r="Q52" s="10"/>
      <c r="R52" s="10"/>
      <c r="S52" s="5">
        <f t="shared" si="0"/>
        <v>0.30000000000000004</v>
      </c>
      <c r="T52" s="5">
        <f t="shared" si="1"/>
        <v>0.60000000000000009</v>
      </c>
      <c r="U52" s="5">
        <f t="shared" si="2"/>
        <v>1.5</v>
      </c>
      <c r="V52" s="33">
        <v>3</v>
      </c>
      <c r="X52" s="5" t="s">
        <v>121</v>
      </c>
      <c r="Y52" s="5">
        <v>0.3</v>
      </c>
      <c r="Z52" s="5">
        <f t="shared" si="4"/>
        <v>12</v>
      </c>
      <c r="AA52" s="5">
        <f t="shared" si="5"/>
        <v>0</v>
      </c>
      <c r="AB52" s="5">
        <f t="shared" si="6"/>
        <v>11</v>
      </c>
      <c r="AC52" s="5">
        <f t="shared" si="3"/>
        <v>0.3</v>
      </c>
      <c r="AD52" s="5">
        <f t="shared" si="7"/>
        <v>2.4999999999999998E-2</v>
      </c>
      <c r="AE52" s="28">
        <f>IF(COUNT(D52:O52)&gt;=1,MAX(D52:O52),"&lt;0.3")</f>
        <v>0.3</v>
      </c>
      <c r="AF52" s="8" t="str">
        <f>IF(COUNTIF(D52:O52,"~&lt;*")&gt;=1,"&lt;0.3",MIN(D52:O52))</f>
        <v>&lt;0.3</v>
      </c>
      <c r="AG52" s="40" t="str">
        <f>IF(AD52&lt;=Y52,"&lt;0.3",AD52)</f>
        <v>&lt;0.3</v>
      </c>
    </row>
    <row r="53" spans="1:33" x14ac:dyDescent="0.15">
      <c r="A53" s="9">
        <v>48</v>
      </c>
      <c r="B53" s="1" t="s">
        <v>45</v>
      </c>
      <c r="C53" s="9" t="s">
        <v>54</v>
      </c>
      <c r="D53" s="10">
        <v>7.9</v>
      </c>
      <c r="E53" s="10">
        <v>7.9</v>
      </c>
      <c r="F53" s="10">
        <v>7.9</v>
      </c>
      <c r="G53" s="10">
        <v>7.9</v>
      </c>
      <c r="H53" s="10"/>
      <c r="I53" s="10"/>
      <c r="J53" s="10"/>
      <c r="K53" s="10"/>
      <c r="L53" s="10"/>
      <c r="M53" s="10"/>
      <c r="N53" s="11"/>
      <c r="O53" s="11"/>
      <c r="P53" s="28"/>
      <c r="Q53" s="10"/>
      <c r="R53" s="10"/>
      <c r="U53" s="5">
        <v>5.8</v>
      </c>
      <c r="V53" s="5">
        <v>8.6</v>
      </c>
      <c r="AE53" s="31">
        <f>MAX(D53:O53)</f>
        <v>7.9</v>
      </c>
      <c r="AF53" s="39">
        <f>MIN(D53:O53)</f>
        <v>7.9</v>
      </c>
      <c r="AG53" s="40">
        <f>AVERAGE(D53:O53)</f>
        <v>7.9</v>
      </c>
    </row>
    <row r="54" spans="1:33" x14ac:dyDescent="0.15">
      <c r="A54" s="9">
        <v>49</v>
      </c>
      <c r="B54" s="1" t="s">
        <v>46</v>
      </c>
      <c r="C54" s="9" t="s">
        <v>55</v>
      </c>
      <c r="D54" s="10" t="s">
        <v>142</v>
      </c>
      <c r="E54" s="10" t="s">
        <v>142</v>
      </c>
      <c r="F54" s="10" t="s">
        <v>142</v>
      </c>
      <c r="G54" s="10" t="s">
        <v>142</v>
      </c>
      <c r="H54" s="10"/>
      <c r="I54" s="10"/>
      <c r="J54" s="10"/>
      <c r="K54" s="10"/>
      <c r="L54" s="10"/>
      <c r="M54" s="10"/>
      <c r="N54" s="10"/>
      <c r="O54" s="11"/>
      <c r="P54" s="28"/>
      <c r="Q54" s="10"/>
      <c r="R54" s="10"/>
      <c r="V54" s="5" t="s">
        <v>95</v>
      </c>
      <c r="AE54" s="28"/>
      <c r="AF54" s="8"/>
      <c r="AG54" s="40"/>
    </row>
    <row r="55" spans="1:33" x14ac:dyDescent="0.15">
      <c r="A55" s="9">
        <v>50</v>
      </c>
      <c r="B55" s="1" t="s">
        <v>47</v>
      </c>
      <c r="C55" s="9" t="s">
        <v>55</v>
      </c>
      <c r="D55" s="10" t="s">
        <v>142</v>
      </c>
      <c r="E55" s="10" t="s">
        <v>142</v>
      </c>
      <c r="F55" s="10" t="s">
        <v>142</v>
      </c>
      <c r="G55" s="10" t="s">
        <v>142</v>
      </c>
      <c r="H55" s="10"/>
      <c r="I55" s="10"/>
      <c r="J55" s="10"/>
      <c r="K55" s="10"/>
      <c r="L55" s="10"/>
      <c r="M55" s="10"/>
      <c r="N55" s="10"/>
      <c r="O55" s="11"/>
      <c r="P55" s="28"/>
      <c r="Q55" s="10"/>
      <c r="R55" s="10"/>
      <c r="V55" s="5" t="s">
        <v>95</v>
      </c>
      <c r="AE55" s="28"/>
      <c r="AF55" s="8"/>
      <c r="AG55" s="40"/>
    </row>
    <row r="56" spans="1:33" x14ac:dyDescent="0.15">
      <c r="A56" s="9">
        <v>51</v>
      </c>
      <c r="B56" s="1" t="s">
        <v>48</v>
      </c>
      <c r="C56" s="9" t="s">
        <v>56</v>
      </c>
      <c r="D56" s="10" t="s">
        <v>143</v>
      </c>
      <c r="E56" s="10" t="s">
        <v>143</v>
      </c>
      <c r="F56" s="10" t="s">
        <v>143</v>
      </c>
      <c r="G56" s="10" t="s">
        <v>143</v>
      </c>
      <c r="H56" s="10"/>
      <c r="I56" s="10"/>
      <c r="J56" s="10"/>
      <c r="K56" s="10"/>
      <c r="L56" s="10"/>
      <c r="M56" s="10"/>
      <c r="N56" s="10"/>
      <c r="O56" s="11"/>
      <c r="P56" s="28"/>
      <c r="Q56" s="10"/>
      <c r="R56" s="10"/>
      <c r="S56" s="5">
        <f t="shared" si="0"/>
        <v>0.5</v>
      </c>
      <c r="T56" s="5">
        <f t="shared" si="1"/>
        <v>1</v>
      </c>
      <c r="U56" s="5">
        <f t="shared" si="2"/>
        <v>2.5</v>
      </c>
      <c r="V56" s="5">
        <v>5</v>
      </c>
      <c r="X56" s="5" t="s">
        <v>122</v>
      </c>
      <c r="Y56" s="5">
        <v>0.5</v>
      </c>
      <c r="Z56" s="5">
        <f t="shared" si="4"/>
        <v>12</v>
      </c>
      <c r="AA56" s="5">
        <f t="shared" si="5"/>
        <v>0</v>
      </c>
      <c r="AB56" s="5">
        <f t="shared" si="6"/>
        <v>12</v>
      </c>
      <c r="AC56" s="5">
        <f>SUM(D56:O56)</f>
        <v>0</v>
      </c>
      <c r="AD56" s="5">
        <f>AC56/Z56</f>
        <v>0</v>
      </c>
      <c r="AE56" s="28" t="str">
        <f>IF(COUNT(D56:O56)&gt;=1,MAX(D56:O56),"&lt;0.5")</f>
        <v>&lt;0.5</v>
      </c>
      <c r="AF56" s="8" t="str">
        <f>IF(COUNTIF(D56:O56,"~&lt;*")&gt;=1,"&lt;0.5",MIN(D56:O56))</f>
        <v>&lt;0.5</v>
      </c>
      <c r="AG56" s="40" t="str">
        <f>IF(AD56&lt;=Y56,"&lt;0.5",AD56)</f>
        <v>&lt;0.5</v>
      </c>
    </row>
    <row r="57" spans="1:33" x14ac:dyDescent="0.15">
      <c r="A57" s="13">
        <v>52</v>
      </c>
      <c r="B57" s="2" t="s">
        <v>49</v>
      </c>
      <c r="C57" s="13" t="s">
        <v>57</v>
      </c>
      <c r="D57" s="14" t="s">
        <v>144</v>
      </c>
      <c r="E57" s="14" t="s">
        <v>144</v>
      </c>
      <c r="F57" s="14" t="s">
        <v>144</v>
      </c>
      <c r="G57" s="14" t="s">
        <v>144</v>
      </c>
      <c r="H57" s="14"/>
      <c r="I57" s="14"/>
      <c r="J57" s="14"/>
      <c r="K57" s="14"/>
      <c r="L57" s="14"/>
      <c r="M57" s="14"/>
      <c r="N57" s="14"/>
      <c r="O57" s="15"/>
      <c r="P57" s="16"/>
      <c r="Q57" s="14"/>
      <c r="R57" s="14"/>
      <c r="S57" s="5">
        <f t="shared" si="0"/>
        <v>0.2</v>
      </c>
      <c r="T57" s="5">
        <f t="shared" si="1"/>
        <v>0.4</v>
      </c>
      <c r="U57" s="5">
        <f t="shared" si="2"/>
        <v>1</v>
      </c>
      <c r="V57" s="5">
        <v>2</v>
      </c>
      <c r="X57" s="5" t="s">
        <v>108</v>
      </c>
      <c r="Y57" s="5">
        <v>0.1</v>
      </c>
      <c r="Z57" s="5">
        <f t="shared" si="4"/>
        <v>12</v>
      </c>
      <c r="AA57" s="5">
        <f t="shared" si="5"/>
        <v>0</v>
      </c>
      <c r="AB57" s="5">
        <f t="shared" si="6"/>
        <v>12</v>
      </c>
      <c r="AC57" s="5">
        <f>SUM(D57:O57)</f>
        <v>0</v>
      </c>
      <c r="AD57" s="5">
        <f>AC57/Z57</f>
        <v>0</v>
      </c>
      <c r="AE57" s="16" t="str">
        <f>IF(COUNT(D57:O57)&gt;=1,MAX(D57:O57),"&lt;0.1")</f>
        <v>&lt;0.1</v>
      </c>
      <c r="AF57" s="8" t="str">
        <f>IF(COUNTIF(D57:O57,"~&lt;*")&gt;=1,"&lt;0.1",MIN(D57:O57))</f>
        <v>&lt;0.1</v>
      </c>
      <c r="AG57" s="40" t="str">
        <f>IF(AD57&lt;=Y57,"&lt;0.1",AD57)</f>
        <v>&lt;0.1</v>
      </c>
    </row>
    <row r="58" spans="1:33" x14ac:dyDescent="0.15">
      <c r="A58" s="5" t="s">
        <v>61</v>
      </c>
      <c r="B58" s="21" t="s">
        <v>62</v>
      </c>
      <c r="P58" s="37"/>
      <c r="AE58" s="37"/>
    </row>
    <row r="59" spans="1:33" x14ac:dyDescent="0.15">
      <c r="A59" s="17"/>
      <c r="B59" s="17" t="s">
        <v>59</v>
      </c>
      <c r="C59" s="17"/>
      <c r="D59" s="18">
        <v>18.8</v>
      </c>
      <c r="E59" s="18">
        <v>19.600000000000001</v>
      </c>
      <c r="F59" s="18">
        <v>20.8</v>
      </c>
      <c r="G59" s="18">
        <v>29</v>
      </c>
      <c r="H59" s="18"/>
      <c r="I59" s="18"/>
      <c r="J59" s="18"/>
      <c r="K59" s="18"/>
      <c r="L59" s="18"/>
      <c r="M59" s="18"/>
      <c r="N59" s="18"/>
      <c r="O59" s="18"/>
      <c r="P59" s="30"/>
      <c r="Q59" s="18"/>
      <c r="R59" s="18"/>
      <c r="AE59" s="30">
        <f>MAX(D59:O59)</f>
        <v>29</v>
      </c>
      <c r="AF59" s="18">
        <f>MIN(D59:O59)</f>
        <v>18.8</v>
      </c>
      <c r="AG59" s="18">
        <f>AVERAGE(D59:O59)</f>
        <v>22.05</v>
      </c>
    </row>
    <row r="60" spans="1:33" x14ac:dyDescent="0.15">
      <c r="A60" s="19"/>
      <c r="B60" s="19" t="s">
        <v>60</v>
      </c>
      <c r="C60" s="19"/>
      <c r="D60" s="12">
        <v>15.5</v>
      </c>
      <c r="E60" s="12">
        <v>18.5</v>
      </c>
      <c r="F60" s="12">
        <v>21</v>
      </c>
      <c r="G60" s="12">
        <v>23</v>
      </c>
      <c r="H60" s="12"/>
      <c r="I60" s="12"/>
      <c r="J60" s="12"/>
      <c r="K60" s="12"/>
      <c r="L60" s="12"/>
      <c r="M60" s="12"/>
      <c r="N60" s="12"/>
      <c r="O60" s="12"/>
      <c r="P60" s="31"/>
      <c r="Q60" s="12"/>
      <c r="R60" s="12"/>
      <c r="AE60" s="31">
        <f>MAX(D60:O60)</f>
        <v>23</v>
      </c>
      <c r="AF60" s="12">
        <f>MIN(D60:O60)</f>
        <v>15.5</v>
      </c>
      <c r="AG60" s="12">
        <f>AVERAGE(D60:O60)</f>
        <v>19.5</v>
      </c>
    </row>
    <row r="61" spans="1:33" x14ac:dyDescent="0.15">
      <c r="A61" s="20"/>
      <c r="B61" s="20" t="s">
        <v>90</v>
      </c>
      <c r="C61" s="20"/>
      <c r="D61" s="27">
        <v>0.18</v>
      </c>
      <c r="E61" s="27">
        <v>0.18</v>
      </c>
      <c r="F61" s="27">
        <v>0.22</v>
      </c>
      <c r="G61" s="27">
        <v>0.18</v>
      </c>
      <c r="H61" s="27"/>
      <c r="I61" s="27"/>
      <c r="J61" s="27"/>
      <c r="K61" s="27"/>
      <c r="L61" s="27"/>
      <c r="M61" s="27"/>
      <c r="N61" s="27"/>
      <c r="O61" s="27"/>
      <c r="P61" s="38"/>
      <c r="Q61" s="36"/>
      <c r="R61" s="36"/>
      <c r="AE61" s="38">
        <f>MAX(D61:O61)</f>
        <v>0.22</v>
      </c>
      <c r="AF61" s="36">
        <f>MIN(D61:O61)</f>
        <v>0.18</v>
      </c>
      <c r="AG61" s="36">
        <f>AVERAGE(D61:O61)</f>
        <v>0.19</v>
      </c>
    </row>
  </sheetData>
  <mergeCells count="3">
    <mergeCell ref="A1:R1"/>
    <mergeCell ref="AE2:AG3"/>
    <mergeCell ref="A4:C4"/>
  </mergeCells>
  <phoneticPr fontId="10"/>
  <conditionalFormatting sqref="D6:O6">
    <cfRule type="cellIs" dxfId="249" priority="262" stopIfTrue="1" operator="equal">
      <formula>$W$6</formula>
    </cfRule>
  </conditionalFormatting>
  <conditionalFormatting sqref="D6:R6">
    <cfRule type="cellIs" dxfId="248" priority="271" stopIfTrue="1" operator="greaterThan">
      <formula>$S$6</formula>
    </cfRule>
    <cfRule type="cellIs" dxfId="247" priority="270" stopIfTrue="1" operator="greaterThan">
      <formula>$T$6</formula>
    </cfRule>
    <cfRule type="cellIs" dxfId="246" priority="269" stopIfTrue="1" operator="greaterThan">
      <formula>$U$6</formula>
    </cfRule>
    <cfRule type="cellIs" dxfId="245" priority="268" stopIfTrue="1" operator="greaterThan">
      <formula>$V$6</formula>
    </cfRule>
  </conditionalFormatting>
  <conditionalFormatting sqref="D7:R7">
    <cfRule type="cellIs" dxfId="244" priority="263" stopIfTrue="1" operator="equal">
      <formula>$V$7</formula>
    </cfRule>
  </conditionalFormatting>
  <conditionalFormatting sqref="D8:R8">
    <cfRule type="cellIs" dxfId="243" priority="261" operator="greaterThan">
      <formula>$S$8</formula>
    </cfRule>
    <cfRule type="cellIs" dxfId="242" priority="260" operator="greaterThan">
      <formula>$T$8</formula>
    </cfRule>
    <cfRule type="cellIs" dxfId="241" priority="259" operator="greaterThan">
      <formula>$U$8</formula>
    </cfRule>
    <cfRule type="cellIs" dxfId="240" priority="258" operator="greaterThan">
      <formula>$V$8</formula>
    </cfRule>
    <cfRule type="cellIs" dxfId="239" priority="257" operator="equal">
      <formula>$X$8</formula>
    </cfRule>
  </conditionalFormatting>
  <conditionalFormatting sqref="D8:R20">
    <cfRule type="cellIs" dxfId="238" priority="197" operator="equal">
      <formula>$W$6</formula>
    </cfRule>
  </conditionalFormatting>
  <conditionalFormatting sqref="D9:R9">
    <cfRule type="cellIs" dxfId="237" priority="253" operator="greaterThan">
      <formula>$V$9</formula>
    </cfRule>
    <cfRule type="cellIs" dxfId="236" priority="256" operator="greaterThan">
      <formula>$S$9</formula>
    </cfRule>
    <cfRule type="cellIs" dxfId="235" priority="255" operator="greaterThan">
      <formula>$T$9</formula>
    </cfRule>
    <cfRule type="cellIs" dxfId="234" priority="254" operator="greaterThan">
      <formula>$U$9</formula>
    </cfRule>
    <cfRule type="cellIs" dxfId="233" priority="252" operator="equal">
      <formula>$X$9</formula>
    </cfRule>
  </conditionalFormatting>
  <conditionalFormatting sqref="D10:R10">
    <cfRule type="cellIs" dxfId="232" priority="251" operator="greaterThan">
      <formula>$S$10</formula>
    </cfRule>
    <cfRule type="cellIs" dxfId="231" priority="250" operator="greaterThan">
      <formula>$T$10</formula>
    </cfRule>
    <cfRule type="cellIs" dxfId="230" priority="249" operator="greaterThan">
      <formula>$U$10</formula>
    </cfRule>
    <cfRule type="cellIs" dxfId="229" priority="248" operator="greaterThan">
      <formula>$V$10</formula>
    </cfRule>
    <cfRule type="cellIs" dxfId="228" priority="247" operator="equal">
      <formula>$X$10</formula>
    </cfRule>
  </conditionalFormatting>
  <conditionalFormatting sqref="D11:R11">
    <cfRule type="cellIs" dxfId="227" priority="242" operator="equal">
      <formula>$X$11</formula>
    </cfRule>
    <cfRule type="cellIs" dxfId="226" priority="245" operator="greaterThan">
      <formula>$T$11</formula>
    </cfRule>
    <cfRule type="cellIs" dxfId="225" priority="246" operator="greaterThan">
      <formula>$S$11</formula>
    </cfRule>
    <cfRule type="cellIs" dxfId="224" priority="244" operator="greaterThan">
      <formula>$U$11</formula>
    </cfRule>
    <cfRule type="cellIs" dxfId="223" priority="243" operator="greaterThan">
      <formula>$V$11</formula>
    </cfRule>
  </conditionalFormatting>
  <conditionalFormatting sqref="D12:R12">
    <cfRule type="cellIs" dxfId="222" priority="241" operator="greaterThan">
      <formula>$S$12</formula>
    </cfRule>
    <cfRule type="cellIs" dxfId="221" priority="239" operator="greaterThan">
      <formula>$U$12</formula>
    </cfRule>
    <cfRule type="cellIs" dxfId="220" priority="238" operator="greaterThan">
      <formula>$V$12</formula>
    </cfRule>
    <cfRule type="cellIs" dxfId="219" priority="237" operator="equal">
      <formula>$X$12</formula>
    </cfRule>
    <cfRule type="cellIs" dxfId="218" priority="240" operator="greaterThan">
      <formula>$T$12</formula>
    </cfRule>
  </conditionalFormatting>
  <conditionalFormatting sqref="D13:R13">
    <cfRule type="cellIs" dxfId="217" priority="236" operator="greaterThan">
      <formula>$S$13</formula>
    </cfRule>
    <cfRule type="cellIs" dxfId="216" priority="235" operator="greaterThan">
      <formula>$T$13</formula>
    </cfRule>
    <cfRule type="cellIs" dxfId="215" priority="234" operator="greaterThan">
      <formula>$U$13</formula>
    </cfRule>
    <cfRule type="cellIs" dxfId="214" priority="233" operator="greaterThan">
      <formula>$V$13</formula>
    </cfRule>
    <cfRule type="cellIs" dxfId="213" priority="232" operator="equal">
      <formula>$X$13</formula>
    </cfRule>
  </conditionalFormatting>
  <conditionalFormatting sqref="D14:R14">
    <cfRule type="cellIs" dxfId="212" priority="231" operator="greaterThan">
      <formula>$S$14</formula>
    </cfRule>
    <cfRule type="cellIs" dxfId="211" priority="230" operator="greaterThan">
      <formula>$T$14</formula>
    </cfRule>
    <cfRule type="cellIs" dxfId="210" priority="229" operator="greaterThan">
      <formula>$U$14</formula>
    </cfRule>
    <cfRule type="cellIs" dxfId="209" priority="228" operator="greaterThan">
      <formula>$V$14</formula>
    </cfRule>
    <cfRule type="cellIs" dxfId="208" priority="227" operator="equal">
      <formula>$X$14</formula>
    </cfRule>
  </conditionalFormatting>
  <conditionalFormatting sqref="D15:R15">
    <cfRule type="cellIs" dxfId="207" priority="226" operator="greaterThan">
      <formula>$S$15</formula>
    </cfRule>
    <cfRule type="cellIs" dxfId="206" priority="225" operator="greaterThan">
      <formula>$T$15</formula>
    </cfRule>
    <cfRule type="cellIs" dxfId="205" priority="224" operator="greaterThan">
      <formula>$U$15</formula>
    </cfRule>
    <cfRule type="cellIs" dxfId="204" priority="223" operator="greaterThan">
      <formula>$V$15</formula>
    </cfRule>
    <cfRule type="cellIs" dxfId="203" priority="222" operator="equal">
      <formula>$X$15</formula>
    </cfRule>
  </conditionalFormatting>
  <conditionalFormatting sqref="D16:R16">
    <cfRule type="cellIs" dxfId="202" priority="217" operator="equal">
      <formula>$X$16</formula>
    </cfRule>
    <cfRule type="cellIs" dxfId="201" priority="221" operator="greaterThan">
      <formula>$S$16</formula>
    </cfRule>
    <cfRule type="cellIs" dxfId="200" priority="220" operator="greaterThan">
      <formula>$T$16</formula>
    </cfRule>
    <cfRule type="cellIs" dxfId="199" priority="219" operator="greaterThan">
      <formula>$U$16</formula>
    </cfRule>
    <cfRule type="cellIs" dxfId="198" priority="218" operator="greaterThan">
      <formula>$V$16</formula>
    </cfRule>
  </conditionalFormatting>
  <conditionalFormatting sqref="D17:R17">
    <cfRule type="cellIs" dxfId="197" priority="212" operator="equal">
      <formula>$X$17</formula>
    </cfRule>
    <cfRule type="cellIs" dxfId="196" priority="216" operator="greaterThan">
      <formula>$S$17</formula>
    </cfRule>
    <cfRule type="cellIs" dxfId="195" priority="214" operator="greaterThan">
      <formula>$U$17</formula>
    </cfRule>
    <cfRule type="cellIs" dxfId="194" priority="215" operator="greaterThan">
      <formula>$T$17</formula>
    </cfRule>
    <cfRule type="cellIs" dxfId="193" priority="213" operator="greaterThan">
      <formula>$V$17</formula>
    </cfRule>
  </conditionalFormatting>
  <conditionalFormatting sqref="D18:R18">
    <cfRule type="cellIs" dxfId="192" priority="209" operator="greaterThan">
      <formula>$U$18</formula>
    </cfRule>
    <cfRule type="cellIs" dxfId="191" priority="210" operator="greaterThan">
      <formula>$T$18</formula>
    </cfRule>
    <cfRule type="cellIs" dxfId="190" priority="208" operator="greaterThan">
      <formula>$V$18</formula>
    </cfRule>
    <cfRule type="cellIs" dxfId="189" priority="207" operator="equal">
      <formula>$X$18</formula>
    </cfRule>
    <cfRule type="cellIs" dxfId="188" priority="211" operator="greaterThan">
      <formula>$S$18</formula>
    </cfRule>
  </conditionalFormatting>
  <conditionalFormatting sqref="D19:R19">
    <cfRule type="cellIs" dxfId="187" priority="205" operator="greaterThan">
      <formula>$T$19</formula>
    </cfRule>
    <cfRule type="cellIs" dxfId="186" priority="204" operator="greaterThan">
      <formula>$U$19</formula>
    </cfRule>
    <cfRule type="cellIs" dxfId="185" priority="203" operator="greaterThan">
      <formula>$V$19</formula>
    </cfRule>
    <cfRule type="cellIs" dxfId="184" priority="202" operator="equal">
      <formula>$X$19</formula>
    </cfRule>
    <cfRule type="cellIs" dxfId="183" priority="206" operator="greaterThan">
      <formula>$S$19</formula>
    </cfRule>
  </conditionalFormatting>
  <conditionalFormatting sqref="D20:R20">
    <cfRule type="cellIs" dxfId="182" priority="201" operator="greaterThan">
      <formula>$S$20</formula>
    </cfRule>
    <cfRule type="cellIs" dxfId="181" priority="200" operator="greaterThan">
      <formula>$T$20</formula>
    </cfRule>
    <cfRule type="cellIs" dxfId="180" priority="199" operator="greaterThan">
      <formula>$U$20</formula>
    </cfRule>
    <cfRule type="cellIs" dxfId="179" priority="198" operator="greaterThan">
      <formula>$V$20</formula>
    </cfRule>
    <cfRule type="cellIs" dxfId="178" priority="196" operator="equal">
      <formula>$X$20</formula>
    </cfRule>
  </conditionalFormatting>
  <conditionalFormatting sqref="D21:R21">
    <cfRule type="cellIs" dxfId="177" priority="195" operator="greaterThan">
      <formula>$S$21</formula>
    </cfRule>
    <cfRule type="cellIs" dxfId="176" priority="194" operator="greaterThan">
      <formula>$T$21</formula>
    </cfRule>
    <cfRule type="cellIs" dxfId="175" priority="193" operator="greaterThan">
      <formula>$U$21</formula>
    </cfRule>
    <cfRule type="cellIs" dxfId="174" priority="192" operator="greaterThan">
      <formula>$V$21</formula>
    </cfRule>
    <cfRule type="cellIs" priority="191" operator="equal">
      <formula>$W$6</formula>
    </cfRule>
    <cfRule type="cellIs" dxfId="173" priority="190" operator="equal">
      <formula>$X$21</formula>
    </cfRule>
  </conditionalFormatting>
  <conditionalFormatting sqref="D22:R22">
    <cfRule type="cellIs" dxfId="172" priority="189" operator="greaterThan">
      <formula>$S$22</formula>
    </cfRule>
    <cfRule type="cellIs" dxfId="171" priority="188" operator="greaterThan">
      <formula>$T$22</formula>
    </cfRule>
    <cfRule type="cellIs" dxfId="170" priority="187" operator="greaterThan">
      <formula>$U$22</formula>
    </cfRule>
    <cfRule type="cellIs" dxfId="169" priority="186" operator="greaterThan">
      <formula>$V$22</formula>
    </cfRule>
    <cfRule type="cellIs" dxfId="168" priority="185" operator="equal">
      <formula>$X$22</formula>
    </cfRule>
  </conditionalFormatting>
  <conditionalFormatting sqref="D22:R52">
    <cfRule type="cellIs" dxfId="167" priority="16" operator="equal">
      <formula>$W$6</formula>
    </cfRule>
  </conditionalFormatting>
  <conditionalFormatting sqref="D23:R23">
    <cfRule type="cellIs" dxfId="166" priority="184" operator="greaterThan">
      <formula>$S$23</formula>
    </cfRule>
    <cfRule type="cellIs" dxfId="165" priority="183" operator="greaterThan">
      <formula>$T$23</formula>
    </cfRule>
    <cfRule type="cellIs" dxfId="164" priority="182" operator="greaterThan">
      <formula>$U$23</formula>
    </cfRule>
    <cfRule type="cellIs" dxfId="163" priority="181" operator="greaterThan">
      <formula>$V$23</formula>
    </cfRule>
    <cfRule type="cellIs" dxfId="162" priority="180" operator="equal">
      <formula>$X$23</formula>
    </cfRule>
  </conditionalFormatting>
  <conditionalFormatting sqref="D24:R24">
    <cfRule type="cellIs" dxfId="161" priority="177" operator="greaterThan">
      <formula>$U$24</formula>
    </cfRule>
    <cfRule type="cellIs" dxfId="160" priority="179" operator="greaterThan">
      <formula>$S$24</formula>
    </cfRule>
    <cfRule type="cellIs" dxfId="159" priority="178" operator="greaterThan">
      <formula>$T$24</formula>
    </cfRule>
    <cfRule type="cellIs" dxfId="158" priority="176" operator="greaterThan">
      <formula>$V$24</formula>
    </cfRule>
    <cfRule type="cellIs" dxfId="157" priority="175" operator="equal">
      <formula>$X$24</formula>
    </cfRule>
  </conditionalFormatting>
  <conditionalFormatting sqref="D25:R25">
    <cfRule type="cellIs" dxfId="156" priority="172" operator="greaterThan">
      <formula>$U$25</formula>
    </cfRule>
    <cfRule type="cellIs" dxfId="155" priority="170" operator="equal">
      <formula>$X$25</formula>
    </cfRule>
    <cfRule type="cellIs" dxfId="154" priority="171" operator="greaterThan">
      <formula>$V$25</formula>
    </cfRule>
    <cfRule type="cellIs" dxfId="153" priority="174" operator="greaterThan">
      <formula>$S$25</formula>
    </cfRule>
    <cfRule type="cellIs" dxfId="152" priority="173" operator="greaterThan">
      <formula>$T$25</formula>
    </cfRule>
  </conditionalFormatting>
  <conditionalFormatting sqref="D26:R26">
    <cfRule type="cellIs" dxfId="151" priority="168" operator="greaterThan">
      <formula>$T$26</formula>
    </cfRule>
    <cfRule type="cellIs" dxfId="150" priority="169" operator="greaterThan">
      <formula>$S$26</formula>
    </cfRule>
    <cfRule type="cellIs" dxfId="149" priority="167" operator="greaterThan">
      <formula>$U$26</formula>
    </cfRule>
    <cfRule type="cellIs" dxfId="148" priority="166" operator="greaterThan">
      <formula>$V$26</formula>
    </cfRule>
    <cfRule type="cellIs" dxfId="147" priority="165" operator="equal">
      <formula>$X$26</formula>
    </cfRule>
  </conditionalFormatting>
  <conditionalFormatting sqref="D27:R27">
    <cfRule type="cellIs" dxfId="146" priority="164" operator="greaterThan">
      <formula>$S$27</formula>
    </cfRule>
    <cfRule type="cellIs" dxfId="145" priority="163" operator="greaterThan">
      <formula>$T$27</formula>
    </cfRule>
    <cfRule type="cellIs" dxfId="144" priority="162" operator="greaterThan">
      <formula>$U$27</formula>
    </cfRule>
    <cfRule type="cellIs" dxfId="143" priority="161" operator="greaterThan">
      <formula>$V$27</formula>
    </cfRule>
    <cfRule type="cellIs" dxfId="142" priority="160" operator="equal">
      <formula>$X$27</formula>
    </cfRule>
  </conditionalFormatting>
  <conditionalFormatting sqref="D28:R28">
    <cfRule type="cellIs" dxfId="141" priority="155" operator="equal">
      <formula>$X$28</formula>
    </cfRule>
    <cfRule type="cellIs" dxfId="140" priority="159" operator="greaterThan">
      <formula>$S$28</formula>
    </cfRule>
    <cfRule type="cellIs" dxfId="139" priority="158" operator="greaterThan">
      <formula>$T$28</formula>
    </cfRule>
    <cfRule type="cellIs" dxfId="138" priority="157" operator="greaterThan">
      <formula>$U$28</formula>
    </cfRule>
    <cfRule type="cellIs" dxfId="137" priority="156" operator="greaterThan">
      <formula>$V$28</formula>
    </cfRule>
  </conditionalFormatting>
  <conditionalFormatting sqref="D29:R29">
    <cfRule type="cellIs" dxfId="136" priority="152" operator="greaterThan">
      <formula>$U$29</formula>
    </cfRule>
    <cfRule type="cellIs" dxfId="135" priority="151" operator="greaterThan">
      <formula>$V$29</formula>
    </cfRule>
    <cfRule type="cellIs" dxfId="134" priority="150" operator="equal">
      <formula>$X$29</formula>
    </cfRule>
    <cfRule type="cellIs" dxfId="133" priority="154" operator="greaterThan">
      <formula>$S$29</formula>
    </cfRule>
    <cfRule type="cellIs" dxfId="132" priority="153" operator="greaterThan">
      <formula>$T$29</formula>
    </cfRule>
  </conditionalFormatting>
  <conditionalFormatting sqref="D30:R30">
    <cfRule type="cellIs" dxfId="131" priority="145" operator="equal">
      <formula>$X$30</formula>
    </cfRule>
    <cfRule type="cellIs" dxfId="130" priority="146" operator="greaterThan">
      <formula>$V$30</formula>
    </cfRule>
    <cfRule type="cellIs" dxfId="129" priority="147" operator="greaterThan">
      <formula>$U$30</formula>
    </cfRule>
    <cfRule type="cellIs" dxfId="128" priority="148" operator="greaterThan">
      <formula>$T$30</formula>
    </cfRule>
    <cfRule type="cellIs" dxfId="127" priority="149" operator="greaterThan">
      <formula>$S$30</formula>
    </cfRule>
  </conditionalFormatting>
  <conditionalFormatting sqref="D31:R31">
    <cfRule type="cellIs" dxfId="126" priority="143" operator="greaterThan">
      <formula>$T$31</formula>
    </cfRule>
    <cfRule type="cellIs" dxfId="125" priority="144" operator="greaterThan">
      <formula>$S$31</formula>
    </cfRule>
    <cfRule type="cellIs" dxfId="124" priority="142" operator="greaterThan">
      <formula>$U$31</formula>
    </cfRule>
    <cfRule type="cellIs" dxfId="123" priority="141" operator="greaterThan">
      <formula>$V$31</formula>
    </cfRule>
    <cfRule type="cellIs" dxfId="122" priority="140" operator="equal">
      <formula>$X$31</formula>
    </cfRule>
  </conditionalFormatting>
  <conditionalFormatting sqref="D32:R32">
    <cfRule type="cellIs" dxfId="121" priority="137" operator="greaterThan">
      <formula>$U$32</formula>
    </cfRule>
    <cfRule type="cellIs" dxfId="120" priority="139" operator="greaterThan">
      <formula>$S$32</formula>
    </cfRule>
    <cfRule type="cellIs" dxfId="119" priority="138" operator="greaterThan">
      <formula>$T$32</formula>
    </cfRule>
    <cfRule type="cellIs" dxfId="118" priority="136" operator="greaterThan">
      <formula>$V$32</formula>
    </cfRule>
    <cfRule type="cellIs" dxfId="117" priority="135" operator="equal">
      <formula>$X$32</formula>
    </cfRule>
  </conditionalFormatting>
  <conditionalFormatting sqref="D33:R33">
    <cfRule type="cellIs" dxfId="116" priority="134" operator="greaterThan">
      <formula>$S$33</formula>
    </cfRule>
    <cfRule type="cellIs" dxfId="115" priority="133" operator="greaterThan">
      <formula>$T$33</formula>
    </cfRule>
    <cfRule type="cellIs" dxfId="114" priority="132" operator="greaterThan">
      <formula>$U$33</formula>
    </cfRule>
    <cfRule type="cellIs" dxfId="113" priority="131" operator="greaterThan">
      <formula>$V$33</formula>
    </cfRule>
    <cfRule type="cellIs" dxfId="112" priority="129" operator="equal">
      <formula>$X$33</formula>
    </cfRule>
  </conditionalFormatting>
  <conditionalFormatting sqref="D34:R34">
    <cfRule type="cellIs" dxfId="111" priority="128" operator="greaterThan">
      <formula>$S$34</formula>
    </cfRule>
    <cfRule type="cellIs" dxfId="110" priority="127" operator="greaterThan">
      <formula>$T$34</formula>
    </cfRule>
    <cfRule type="cellIs" dxfId="109" priority="126" operator="greaterThan">
      <formula>$U$34</formula>
    </cfRule>
    <cfRule type="cellIs" dxfId="108" priority="125" operator="greaterThan">
      <formula>$V$34</formula>
    </cfRule>
    <cfRule type="cellIs" dxfId="107" priority="123" operator="equal">
      <formula>$X$34</formula>
    </cfRule>
  </conditionalFormatting>
  <conditionalFormatting sqref="D35:R35">
    <cfRule type="cellIs" dxfId="106" priority="122" operator="greaterThan">
      <formula>$S$35</formula>
    </cfRule>
    <cfRule type="cellIs" dxfId="105" priority="121" operator="greaterThan">
      <formula>$T$35</formula>
    </cfRule>
    <cfRule type="cellIs" dxfId="104" priority="120" operator="greaterThan">
      <formula>$U$35</formula>
    </cfRule>
    <cfRule type="cellIs" dxfId="103" priority="119" operator="greaterThan">
      <formula>$V$35</formula>
    </cfRule>
    <cfRule type="cellIs" dxfId="102" priority="117" operator="equal">
      <formula>$X$35</formula>
    </cfRule>
  </conditionalFormatting>
  <conditionalFormatting sqref="D36:R36">
    <cfRule type="cellIs" dxfId="101" priority="116" operator="greaterThan">
      <formula>$S$36</formula>
    </cfRule>
    <cfRule type="cellIs" dxfId="100" priority="115" operator="greaterThan">
      <formula>$T$36</formula>
    </cfRule>
    <cfRule type="cellIs" dxfId="99" priority="111" operator="equal">
      <formula>$X$36</formula>
    </cfRule>
    <cfRule type="cellIs" dxfId="98" priority="114" operator="greaterThan">
      <formula>$U$36</formula>
    </cfRule>
    <cfRule type="cellIs" dxfId="97" priority="113" operator="greaterThan">
      <formula>$V$36</formula>
    </cfRule>
  </conditionalFormatting>
  <conditionalFormatting sqref="D37:R37">
    <cfRule type="cellIs" dxfId="96" priority="110" operator="greaterThan">
      <formula>$S$37</formula>
    </cfRule>
    <cfRule type="cellIs" dxfId="95" priority="109" operator="greaterThan">
      <formula>$T$37</formula>
    </cfRule>
    <cfRule type="cellIs" dxfId="94" priority="108" operator="greaterThan">
      <formula>$U$37</formula>
    </cfRule>
    <cfRule type="cellIs" dxfId="93" priority="107" operator="greaterThan">
      <formula>$V$37</formula>
    </cfRule>
    <cfRule type="cellIs" dxfId="92" priority="105" operator="equal">
      <formula>$X$37</formula>
    </cfRule>
  </conditionalFormatting>
  <conditionalFormatting sqref="D38:R38">
    <cfRule type="cellIs" dxfId="91" priority="104" operator="greaterThan">
      <formula>$S$38</formula>
    </cfRule>
    <cfRule type="cellIs" dxfId="90" priority="103" operator="greaterThan">
      <formula>$T$38</formula>
    </cfRule>
    <cfRule type="cellIs" dxfId="89" priority="102" operator="greaterThan">
      <formula>$U$38</formula>
    </cfRule>
    <cfRule type="cellIs" dxfId="88" priority="101" operator="greaterThan">
      <formula>$V$38</formula>
    </cfRule>
    <cfRule type="cellIs" dxfId="87" priority="99" operator="equal">
      <formula>$X$38</formula>
    </cfRule>
  </conditionalFormatting>
  <conditionalFormatting sqref="D39:R39">
    <cfRule type="cellIs" dxfId="86" priority="98" operator="greaterThan">
      <formula>$S$39</formula>
    </cfRule>
    <cfRule type="cellIs" dxfId="85" priority="97" operator="greaterThan">
      <formula>$T$39</formula>
    </cfRule>
    <cfRule type="cellIs" dxfId="84" priority="96" operator="greaterThan">
      <formula>$U$39</formula>
    </cfRule>
    <cfRule type="cellIs" dxfId="83" priority="95" operator="greaterThan">
      <formula>$V$39</formula>
    </cfRule>
    <cfRule type="cellIs" dxfId="82" priority="93" operator="equal">
      <formula>$X$39</formula>
    </cfRule>
  </conditionalFormatting>
  <conditionalFormatting sqref="D40:R40">
    <cfRule type="cellIs" dxfId="81" priority="92" operator="greaterThan">
      <formula>$S$40</formula>
    </cfRule>
    <cfRule type="cellIs" dxfId="80" priority="91" operator="greaterThan">
      <formula>$T$40</formula>
    </cfRule>
    <cfRule type="cellIs" dxfId="79" priority="90" operator="greaterThan">
      <formula>$U$40</formula>
    </cfRule>
    <cfRule type="cellIs" dxfId="78" priority="89" operator="greaterThan">
      <formula>$V$40</formula>
    </cfRule>
    <cfRule type="cellIs" dxfId="77" priority="87" operator="equal">
      <formula>$X$40</formula>
    </cfRule>
  </conditionalFormatting>
  <conditionalFormatting sqref="D41:R41">
    <cfRule type="cellIs" dxfId="76" priority="86" operator="greaterThan">
      <formula>$S$41</formula>
    </cfRule>
    <cfRule type="cellIs" dxfId="75" priority="85" operator="greaterThan">
      <formula>$T$41</formula>
    </cfRule>
    <cfRule type="cellIs" dxfId="74" priority="84" operator="greaterThan">
      <formula>$U$41</formula>
    </cfRule>
    <cfRule type="cellIs" dxfId="73" priority="83" operator="greaterThan">
      <formula>$V$41</formula>
    </cfRule>
    <cfRule type="cellIs" dxfId="72" priority="81" operator="equal">
      <formula>$X$41</formula>
    </cfRule>
  </conditionalFormatting>
  <conditionalFormatting sqref="D42:R42">
    <cfRule type="cellIs" dxfId="71" priority="80" operator="greaterThan">
      <formula>$S$42</formula>
    </cfRule>
    <cfRule type="cellIs" dxfId="70" priority="79" operator="greaterThan">
      <formula>$T$42</formula>
    </cfRule>
    <cfRule type="cellIs" dxfId="69" priority="78" operator="greaterThan">
      <formula>$U$42</formula>
    </cfRule>
    <cfRule type="cellIs" dxfId="68" priority="77" operator="greaterThan">
      <formula>$V$42</formula>
    </cfRule>
    <cfRule type="cellIs" dxfId="67" priority="75" operator="equal">
      <formula>$X$42</formula>
    </cfRule>
  </conditionalFormatting>
  <conditionalFormatting sqref="D43:R43">
    <cfRule type="cellIs" dxfId="66" priority="71" operator="greaterThan">
      <formula>$V$43</formula>
    </cfRule>
    <cfRule type="cellIs" dxfId="65" priority="73" operator="greaterThan">
      <formula>$T$43</formula>
    </cfRule>
    <cfRule type="cellIs" dxfId="64" priority="74" operator="greaterThan">
      <formula>$S$43</formula>
    </cfRule>
    <cfRule type="cellIs" dxfId="63" priority="72" operator="greaterThan">
      <formula>$U$43</formula>
    </cfRule>
    <cfRule type="cellIs" dxfId="62" priority="69" operator="equal">
      <formula>$X$43</formula>
    </cfRule>
  </conditionalFormatting>
  <conditionalFormatting sqref="D44:R44">
    <cfRule type="cellIs" dxfId="61" priority="68" operator="greaterThan">
      <formula>$S$44</formula>
    </cfRule>
    <cfRule type="cellIs" dxfId="60" priority="67" operator="greaterThan">
      <formula>$T$44</formula>
    </cfRule>
    <cfRule type="cellIs" dxfId="59" priority="66" operator="greaterThan">
      <formula>$U$44</formula>
    </cfRule>
    <cfRule type="cellIs" dxfId="58" priority="65" operator="greaterThan">
      <formula>$V$44</formula>
    </cfRule>
    <cfRule type="cellIs" dxfId="57" priority="63" operator="equal">
      <formula>$X$44</formula>
    </cfRule>
  </conditionalFormatting>
  <conditionalFormatting sqref="D45:R45">
    <cfRule type="cellIs" dxfId="56" priority="61" operator="greaterThan">
      <formula>$T$45</formula>
    </cfRule>
    <cfRule type="cellIs" dxfId="55" priority="62" operator="greaterThan">
      <formula>$S$45</formula>
    </cfRule>
    <cfRule type="cellIs" dxfId="54" priority="60" operator="greaterThan">
      <formula>$U$45</formula>
    </cfRule>
    <cfRule type="cellIs" dxfId="53" priority="59" operator="greaterThan">
      <formula>$V$45</formula>
    </cfRule>
    <cfRule type="cellIs" dxfId="52" priority="57" operator="equal">
      <formula>$X$45</formula>
    </cfRule>
  </conditionalFormatting>
  <conditionalFormatting sqref="D46:R46">
    <cfRule type="cellIs" dxfId="51" priority="56" operator="greaterThan">
      <formula>$S$46</formula>
    </cfRule>
    <cfRule type="cellIs" dxfId="50" priority="55" operator="greaterThan">
      <formula>$T$46</formula>
    </cfRule>
    <cfRule type="cellIs" dxfId="49" priority="54" operator="greaterThan">
      <formula>$U$46</formula>
    </cfRule>
    <cfRule type="cellIs" dxfId="48" priority="53" operator="greaterThan">
      <formula>$V$46</formula>
    </cfRule>
    <cfRule type="cellIs" dxfId="47" priority="51" operator="equal">
      <formula>$X$46</formula>
    </cfRule>
  </conditionalFormatting>
  <conditionalFormatting sqref="D47:R47">
    <cfRule type="cellIs" dxfId="46" priority="50" operator="greaterThan">
      <formula>$S$47</formula>
    </cfRule>
    <cfRule type="cellIs" dxfId="45" priority="49" operator="greaterThan">
      <formula>$T$47</formula>
    </cfRule>
    <cfRule type="cellIs" dxfId="44" priority="48" operator="greaterThan">
      <formula>$U$47</formula>
    </cfRule>
    <cfRule type="cellIs" dxfId="43" priority="47" operator="greaterThan">
      <formula>$V$47</formula>
    </cfRule>
    <cfRule type="cellIs" dxfId="42" priority="45" operator="equal">
      <formula>$X$47</formula>
    </cfRule>
  </conditionalFormatting>
  <conditionalFormatting sqref="D48:R48">
    <cfRule type="cellIs" dxfId="41" priority="44" operator="greaterThan">
      <formula>$S$48</formula>
    </cfRule>
    <cfRule type="cellIs" dxfId="40" priority="43" operator="greaterThan">
      <formula>$T$48</formula>
    </cfRule>
    <cfRule type="cellIs" dxfId="39" priority="42" operator="greaterThan">
      <formula>$U$48</formula>
    </cfRule>
    <cfRule type="cellIs" dxfId="38" priority="41" operator="greaterThan">
      <formula>$V$48</formula>
    </cfRule>
    <cfRule type="cellIs" dxfId="37" priority="39" operator="equal">
      <formula>$X$48</formula>
    </cfRule>
  </conditionalFormatting>
  <conditionalFormatting sqref="D49:R49">
    <cfRule type="cellIs" dxfId="36" priority="36" operator="greaterThan">
      <formula>$U$49</formula>
    </cfRule>
    <cfRule type="cellIs" dxfId="35" priority="38" operator="greaterThan">
      <formula>$S$49</formula>
    </cfRule>
    <cfRule type="cellIs" dxfId="34" priority="37" operator="greaterThan">
      <formula>$T$49</formula>
    </cfRule>
    <cfRule type="cellIs" dxfId="33" priority="35" operator="greaterThan">
      <formula>$V$49</formula>
    </cfRule>
    <cfRule type="cellIs" dxfId="32" priority="33" operator="equal">
      <formula>$X$49</formula>
    </cfRule>
  </conditionalFormatting>
  <conditionalFormatting sqref="D50:R50">
    <cfRule type="cellIs" dxfId="31" priority="32" operator="greaterThan">
      <formula>$S$50</formula>
    </cfRule>
    <cfRule type="cellIs" dxfId="30" priority="31" operator="greaterThan">
      <formula>$T$50</formula>
    </cfRule>
    <cfRule type="cellIs" dxfId="29" priority="30" operator="greaterThan">
      <formula>$U$50</formula>
    </cfRule>
    <cfRule type="cellIs" dxfId="28" priority="29" operator="greaterThan">
      <formula>$V$50</formula>
    </cfRule>
    <cfRule type="cellIs" dxfId="27" priority="27" operator="equal">
      <formula>$X$50</formula>
    </cfRule>
  </conditionalFormatting>
  <conditionalFormatting sqref="D51:R51">
    <cfRule type="cellIs" dxfId="26" priority="23" operator="greaterThan">
      <formula>$V$51</formula>
    </cfRule>
    <cfRule type="cellIs" dxfId="25" priority="26" operator="greaterThan">
      <formula>$S$51</formula>
    </cfRule>
    <cfRule type="cellIs" dxfId="24" priority="25" operator="greaterThan">
      <formula>$T$51</formula>
    </cfRule>
    <cfRule type="cellIs" dxfId="23" priority="24" operator="greaterThan">
      <formula>$U$51</formula>
    </cfRule>
    <cfRule type="cellIs" dxfId="22" priority="21" operator="equal">
      <formula>$X$51</formula>
    </cfRule>
  </conditionalFormatting>
  <conditionalFormatting sqref="D52:R52">
    <cfRule type="cellIs" dxfId="21" priority="20" operator="greaterThan">
      <formula>$S$52</formula>
    </cfRule>
    <cfRule type="cellIs" dxfId="20" priority="19" operator="greaterThan">
      <formula>$T$52</formula>
    </cfRule>
    <cfRule type="cellIs" dxfId="19" priority="18" operator="greaterThan">
      <formula>$U$52</formula>
    </cfRule>
    <cfRule type="cellIs" dxfId="18" priority="17" operator="greaterThan">
      <formula>$V$52</formula>
    </cfRule>
    <cfRule type="cellIs" dxfId="17" priority="15" operator="equal">
      <formula>$X$52</formula>
    </cfRule>
  </conditionalFormatting>
  <conditionalFormatting sqref="D53:R53">
    <cfRule type="cellIs" dxfId="16" priority="14" operator="notBetween">
      <formula>$U$53</formula>
      <formula>$V$53</formula>
    </cfRule>
    <cfRule type="cellIs" dxfId="15" priority="13" operator="equal">
      <formula>$S$53</formula>
    </cfRule>
  </conditionalFormatting>
  <conditionalFormatting sqref="D56:R56">
    <cfRule type="cellIs" dxfId="14" priority="12" operator="greaterThan">
      <formula>$S$56</formula>
    </cfRule>
    <cfRule type="cellIs" dxfId="13" priority="11" operator="greaterThan">
      <formula>$T$56</formula>
    </cfRule>
    <cfRule type="cellIs" dxfId="12" priority="10" operator="greaterThan">
      <formula>$U$56</formula>
    </cfRule>
    <cfRule type="cellIs" dxfId="11" priority="9" operator="greaterThan">
      <formula>$V$56</formula>
    </cfRule>
    <cfRule type="cellIs" dxfId="10" priority="7" operator="equal">
      <formula>$X$56</formula>
    </cfRule>
  </conditionalFormatting>
  <conditionalFormatting sqref="D56:R57">
    <cfRule type="cellIs" dxfId="9" priority="2" operator="equal">
      <formula>$W$6</formula>
    </cfRule>
  </conditionalFormatting>
  <conditionalFormatting sqref="D57:R57">
    <cfRule type="cellIs" dxfId="8" priority="5" operator="greaterThan">
      <formula>$T$57</formula>
    </cfRule>
    <cfRule type="cellIs" dxfId="7" priority="1" operator="equal">
      <formula>$X$57</formula>
    </cfRule>
    <cfRule type="cellIs" dxfId="6" priority="3" operator="greaterThan">
      <formula>$V$57</formula>
    </cfRule>
    <cfRule type="cellIs" dxfId="5" priority="4" operator="greaterThan">
      <formula>$U$57</formula>
    </cfRule>
    <cfRule type="cellIs" dxfId="4" priority="6" operator="greaterThan">
      <formula>$S$57</formula>
    </cfRule>
  </conditionalFormatting>
  <conditionalFormatting sqref="P6">
    <cfRule type="cellIs" dxfId="3" priority="264" stopIfTrue="1" operator="greaterThan">
      <formula>$V$6</formula>
    </cfRule>
    <cfRule type="cellIs" dxfId="2" priority="265" stopIfTrue="1" operator="greaterThan">
      <formula>$U$6</formula>
    </cfRule>
    <cfRule type="cellIs" dxfId="1" priority="266" stopIfTrue="1" operator="greaterThan">
      <formula>$T$6</formula>
    </cfRule>
    <cfRule type="cellIs" dxfId="0" priority="267" stopIfTrue="1" operator="greaterThan">
      <formula>$S$6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梨子木平浄水場</vt:lpstr>
      <vt:lpstr>新長岡浄水場</vt:lpstr>
      <vt:lpstr>新北部浄水場</vt:lpstr>
      <vt:lpstr>中央配水池</vt:lpstr>
      <vt:lpstr>桃泉浄水場</vt:lpstr>
      <vt:lpstr>南部浄水場</vt:lpstr>
      <vt:lpstr>新井浄水場</vt:lpstr>
      <vt:lpstr>新井浄水場!Print_Area</vt:lpstr>
      <vt:lpstr>新長岡浄水場!Print_Area</vt:lpstr>
      <vt:lpstr>新北部浄水場!Print_Area</vt:lpstr>
      <vt:lpstr>中央配水池!Print_Area</vt:lpstr>
      <vt:lpstr>桃泉浄水場!Print_Area</vt:lpstr>
      <vt:lpstr>南部浄水場!Print_Area</vt:lpstr>
      <vt:lpstr>梨子木平浄水場!Print_Area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kankyouo99</dc:creator>
  <cp:lastModifiedBy>尾崎　玄</cp:lastModifiedBy>
  <cp:lastPrinted>2026-07-21T07:55:50Z</cp:lastPrinted>
  <dcterms:created xsi:type="dcterms:W3CDTF">2015-03-20T08:50:54Z</dcterms:created>
  <dcterms:modified xsi:type="dcterms:W3CDTF">2026-08-07T09:12:38Z</dcterms:modified>
</cp:coreProperties>
</file>