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v01\共有\08_上下水道課\★上水道\経理\☆ 水質関係\水質検査・採水\水質検査　【採水・月1回】\検査結果\R8\006　9、10月（相手方のメール送信ミス）\"/>
    </mc:Choice>
  </mc:AlternateContent>
  <xr:revisionPtr revIDLastSave="0" documentId="13_ncr:1_{1C025D7B-7EAC-45A1-9D14-A3A36066A68D}" xr6:coauthVersionLast="43" xr6:coauthVersionMax="47" xr10:uidLastSave="{00000000-0000-0000-0000-000000000000}"/>
  <bookViews>
    <workbookView xWindow="90" yWindow="705" windowWidth="21510" windowHeight="12795" activeTab="1" xr2:uid="{00000000-000D-0000-FFFF-FFFF00000000}"/>
  </bookViews>
  <sheets>
    <sheet name="梨子木平浄水場" sheetId="30" r:id="rId1"/>
    <sheet name="新長岡浄水場　" sheetId="37" r:id="rId2"/>
    <sheet name="南部浄水場　" sheetId="38" r:id="rId3"/>
    <sheet name="新井浄水場　" sheetId="39" r:id="rId4"/>
  </sheets>
  <definedNames>
    <definedName name="_xlnm.Print_Area" localSheetId="3">'新井浄水場　'!$A$1:$R$64</definedName>
    <definedName name="_xlnm.Print_Area" localSheetId="1">'新長岡浄水場　'!$A$1:$R$64</definedName>
    <definedName name="_xlnm.Print_Area" localSheetId="2">'南部浄水場　'!$A$1:$R$64</definedName>
    <definedName name="_xlnm.Print_Area" localSheetId="0">梨子木平浄水場!$A$1:$R$64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64" i="39" l="1"/>
  <c r="AG64" i="39"/>
  <c r="AF64" i="39"/>
  <c r="AH63" i="39"/>
  <c r="AG63" i="39"/>
  <c r="AF63" i="39"/>
  <c r="AH62" i="39"/>
  <c r="AG62" i="39"/>
  <c r="AF62" i="39"/>
  <c r="AG57" i="39"/>
  <c r="AF57" i="39"/>
  <c r="AD57" i="39"/>
  <c r="AA57" i="39"/>
  <c r="Z57" i="39"/>
  <c r="AB57" i="39" s="1"/>
  <c r="AC57" i="39" s="1"/>
  <c r="AE57" i="39" s="1"/>
  <c r="U57" i="39"/>
  <c r="T57" i="39"/>
  <c r="S57" i="39"/>
  <c r="AG56" i="39"/>
  <c r="AF56" i="39"/>
  <c r="AD56" i="39"/>
  <c r="AA56" i="39"/>
  <c r="Z56" i="39"/>
  <c r="AB56" i="39" s="1"/>
  <c r="AC56" i="39" s="1"/>
  <c r="AE56" i="39" s="1"/>
  <c r="U56" i="39"/>
  <c r="T56" i="39"/>
  <c r="S56" i="39"/>
  <c r="AH55" i="39"/>
  <c r="AH54" i="39"/>
  <c r="AH53" i="39"/>
  <c r="AG53" i="39"/>
  <c r="AF53" i="39"/>
  <c r="AG52" i="39"/>
  <c r="AF52" i="39"/>
  <c r="AD52" i="39"/>
  <c r="AA52" i="39"/>
  <c r="Z52" i="39"/>
  <c r="U52" i="39"/>
  <c r="T52" i="39"/>
  <c r="S52" i="39"/>
  <c r="AG51" i="39"/>
  <c r="AF51" i="39"/>
  <c r="AD51" i="39"/>
  <c r="AA51" i="39"/>
  <c r="Z51" i="39"/>
  <c r="U51" i="39"/>
  <c r="T51" i="39"/>
  <c r="S51" i="39"/>
  <c r="AG50" i="39"/>
  <c r="AF50" i="39"/>
  <c r="AD50" i="39"/>
  <c r="AA50" i="39"/>
  <c r="Z50" i="39"/>
  <c r="U50" i="39"/>
  <c r="T50" i="39"/>
  <c r="S50" i="39"/>
  <c r="AG49" i="39"/>
  <c r="AF49" i="39"/>
  <c r="AD49" i="39"/>
  <c r="AA49" i="39"/>
  <c r="Z49" i="39"/>
  <c r="U49" i="39"/>
  <c r="T49" i="39"/>
  <c r="S49" i="39"/>
  <c r="AG48" i="39"/>
  <c r="AF48" i="39"/>
  <c r="AD48" i="39"/>
  <c r="AA48" i="39"/>
  <c r="Z48" i="39"/>
  <c r="U48" i="39"/>
  <c r="T48" i="39"/>
  <c r="S48" i="39"/>
  <c r="AG47" i="39"/>
  <c r="AF47" i="39"/>
  <c r="AD47" i="39"/>
  <c r="AA47" i="39"/>
  <c r="Z47" i="39"/>
  <c r="U47" i="39"/>
  <c r="T47" i="39"/>
  <c r="S47" i="39"/>
  <c r="AG46" i="39"/>
  <c r="AF46" i="39"/>
  <c r="AD46" i="39"/>
  <c r="AA46" i="39"/>
  <c r="Z46" i="39"/>
  <c r="U46" i="39"/>
  <c r="T46" i="39"/>
  <c r="S46" i="39"/>
  <c r="AG45" i="39"/>
  <c r="AF45" i="39"/>
  <c r="AD45" i="39"/>
  <c r="AA45" i="39"/>
  <c r="Z45" i="39"/>
  <c r="U45" i="39"/>
  <c r="T45" i="39"/>
  <c r="S45" i="39"/>
  <c r="AG44" i="39"/>
  <c r="AF44" i="39"/>
  <c r="AD44" i="39"/>
  <c r="AA44" i="39"/>
  <c r="Z44" i="39"/>
  <c r="U44" i="39"/>
  <c r="T44" i="39"/>
  <c r="S44" i="39"/>
  <c r="AG43" i="39"/>
  <c r="AF43" i="39"/>
  <c r="AD43" i="39"/>
  <c r="AA43" i="39"/>
  <c r="Z43" i="39"/>
  <c r="U43" i="39"/>
  <c r="T43" i="39"/>
  <c r="S43" i="39"/>
  <c r="AG42" i="39"/>
  <c r="AF42" i="39"/>
  <c r="AD42" i="39"/>
  <c r="AA42" i="39"/>
  <c r="Z42" i="39"/>
  <c r="U42" i="39"/>
  <c r="T42" i="39"/>
  <c r="S42" i="39"/>
  <c r="AG41" i="39"/>
  <c r="AF41" i="39"/>
  <c r="AD41" i="39"/>
  <c r="AA41" i="39"/>
  <c r="Z41" i="39"/>
  <c r="U41" i="39"/>
  <c r="T41" i="39"/>
  <c r="S41" i="39"/>
  <c r="AG40" i="39"/>
  <c r="AF40" i="39"/>
  <c r="AD40" i="39"/>
  <c r="AA40" i="39"/>
  <c r="Z40" i="39"/>
  <c r="U40" i="39"/>
  <c r="T40" i="39"/>
  <c r="S40" i="39"/>
  <c r="AG39" i="39"/>
  <c r="AF39" i="39"/>
  <c r="AD39" i="39"/>
  <c r="AA39" i="39"/>
  <c r="Z39" i="39"/>
  <c r="U39" i="39"/>
  <c r="T39" i="39"/>
  <c r="S39" i="39"/>
  <c r="AG38" i="39"/>
  <c r="AF38" i="39"/>
  <c r="AD38" i="39"/>
  <c r="AA38" i="39"/>
  <c r="Z38" i="39"/>
  <c r="U38" i="39"/>
  <c r="T38" i="39"/>
  <c r="S38" i="39"/>
  <c r="AG37" i="39"/>
  <c r="AF37" i="39"/>
  <c r="AD37" i="39"/>
  <c r="AA37" i="39"/>
  <c r="Z37" i="39"/>
  <c r="U37" i="39"/>
  <c r="T37" i="39"/>
  <c r="S37" i="39"/>
  <c r="AG36" i="39"/>
  <c r="AF36" i="39"/>
  <c r="AD36" i="39"/>
  <c r="AA36" i="39"/>
  <c r="Z36" i="39"/>
  <c r="U36" i="39"/>
  <c r="T36" i="39"/>
  <c r="S36" i="39"/>
  <c r="AG35" i="39"/>
  <c r="AF35" i="39"/>
  <c r="AD35" i="39"/>
  <c r="AA35" i="39"/>
  <c r="Z35" i="39"/>
  <c r="U35" i="39"/>
  <c r="T35" i="39"/>
  <c r="S35" i="39"/>
  <c r="AG34" i="39"/>
  <c r="AF34" i="39"/>
  <c r="AD34" i="39"/>
  <c r="AA34" i="39"/>
  <c r="Z34" i="39"/>
  <c r="U34" i="39"/>
  <c r="T34" i="39"/>
  <c r="S34" i="39"/>
  <c r="AG33" i="39"/>
  <c r="AF33" i="39"/>
  <c r="AD33" i="39"/>
  <c r="AA33" i="39"/>
  <c r="Z33" i="39"/>
  <c r="U33" i="39"/>
  <c r="T33" i="39"/>
  <c r="S33" i="39"/>
  <c r="AG32" i="39"/>
  <c r="AF32" i="39"/>
  <c r="AD32" i="39"/>
  <c r="AA32" i="39"/>
  <c r="Z32" i="39"/>
  <c r="U32" i="39"/>
  <c r="T32" i="39"/>
  <c r="S32" i="39"/>
  <c r="AG31" i="39"/>
  <c r="AF31" i="39"/>
  <c r="AD31" i="39"/>
  <c r="AA31" i="39"/>
  <c r="Z31" i="39"/>
  <c r="U31" i="39"/>
  <c r="T31" i="39"/>
  <c r="S31" i="39"/>
  <c r="AG30" i="39"/>
  <c r="AF30" i="39"/>
  <c r="AD30" i="39"/>
  <c r="AA30" i="39"/>
  <c r="Z30" i="39"/>
  <c r="U30" i="39"/>
  <c r="T30" i="39"/>
  <c r="S30" i="39"/>
  <c r="AG29" i="39"/>
  <c r="AF29" i="39"/>
  <c r="AD29" i="39"/>
  <c r="AA29" i="39"/>
  <c r="Z29" i="39"/>
  <c r="U29" i="39"/>
  <c r="T29" i="39"/>
  <c r="S29" i="39"/>
  <c r="AG28" i="39"/>
  <c r="AF28" i="39"/>
  <c r="AD28" i="39"/>
  <c r="AA28" i="39"/>
  <c r="Z28" i="39"/>
  <c r="U28" i="39"/>
  <c r="T28" i="39"/>
  <c r="S28" i="39"/>
  <c r="AG27" i="39"/>
  <c r="AF27" i="39"/>
  <c r="AD27" i="39"/>
  <c r="AA27" i="39"/>
  <c r="Z27" i="39"/>
  <c r="U27" i="39"/>
  <c r="T27" i="39"/>
  <c r="S27" i="39"/>
  <c r="AG26" i="39"/>
  <c r="AF26" i="39"/>
  <c r="AD26" i="39"/>
  <c r="AA26" i="39"/>
  <c r="Z26" i="39"/>
  <c r="U26" i="39"/>
  <c r="T26" i="39"/>
  <c r="S26" i="39"/>
  <c r="AG25" i="39"/>
  <c r="AF25" i="39"/>
  <c r="AD25" i="39"/>
  <c r="AA25" i="39"/>
  <c r="Z25" i="39" s="1"/>
  <c r="AG24" i="39"/>
  <c r="AF24" i="39"/>
  <c r="AD24" i="39"/>
  <c r="AA24" i="39"/>
  <c r="Z24" i="39" s="1"/>
  <c r="U24" i="39"/>
  <c r="T24" i="39"/>
  <c r="S24" i="39"/>
  <c r="AG23" i="39"/>
  <c r="AF23" i="39"/>
  <c r="AD23" i="39"/>
  <c r="AA23" i="39"/>
  <c r="Z23" i="39" s="1"/>
  <c r="U23" i="39"/>
  <c r="T23" i="39"/>
  <c r="S23" i="39"/>
  <c r="AG22" i="39"/>
  <c r="AF22" i="39"/>
  <c r="AD22" i="39"/>
  <c r="AA22" i="39"/>
  <c r="Z22" i="39" s="1"/>
  <c r="U22" i="39"/>
  <c r="T22" i="39"/>
  <c r="S22" i="39"/>
  <c r="AG21" i="39"/>
  <c r="AF21" i="39"/>
  <c r="AD21" i="39"/>
  <c r="AA21" i="39"/>
  <c r="Z21" i="39" s="1"/>
  <c r="U21" i="39"/>
  <c r="T21" i="39"/>
  <c r="S21" i="39"/>
  <c r="AG20" i="39"/>
  <c r="AF20" i="39"/>
  <c r="AD20" i="39"/>
  <c r="AA20" i="39"/>
  <c r="Z20" i="39" s="1"/>
  <c r="U20" i="39"/>
  <c r="T20" i="39"/>
  <c r="S20" i="39"/>
  <c r="AG19" i="39"/>
  <c r="AF19" i="39"/>
  <c r="AD19" i="39"/>
  <c r="AA19" i="39"/>
  <c r="Z19" i="39" s="1"/>
  <c r="U19" i="39"/>
  <c r="T19" i="39"/>
  <c r="S19" i="39"/>
  <c r="AG18" i="39"/>
  <c r="AF18" i="39"/>
  <c r="AD18" i="39"/>
  <c r="AA18" i="39"/>
  <c r="Z18" i="39" s="1"/>
  <c r="U18" i="39"/>
  <c r="T18" i="39"/>
  <c r="S18" i="39"/>
  <c r="AG17" i="39"/>
  <c r="AF17" i="39"/>
  <c r="AD17" i="39"/>
  <c r="AA17" i="39"/>
  <c r="Z17" i="39" s="1"/>
  <c r="U17" i="39"/>
  <c r="T17" i="39"/>
  <c r="S17" i="39"/>
  <c r="AG16" i="39"/>
  <c r="AF16" i="39"/>
  <c r="AD16" i="39"/>
  <c r="AA16" i="39"/>
  <c r="Z16" i="39" s="1"/>
  <c r="U16" i="39"/>
  <c r="T16" i="39"/>
  <c r="S16" i="39"/>
  <c r="AG15" i="39"/>
  <c r="AF15" i="39"/>
  <c r="AD15" i="39"/>
  <c r="AA15" i="39"/>
  <c r="Z15" i="39" s="1"/>
  <c r="U15" i="39"/>
  <c r="T15" i="39"/>
  <c r="S15" i="39"/>
  <c r="AG14" i="39"/>
  <c r="AF14" i="39"/>
  <c r="AD14" i="39"/>
  <c r="AA14" i="39"/>
  <c r="Z14" i="39" s="1"/>
  <c r="U14" i="39"/>
  <c r="T14" i="39"/>
  <c r="S14" i="39"/>
  <c r="AG13" i="39"/>
  <c r="AF13" i="39"/>
  <c r="AD13" i="39"/>
  <c r="AA13" i="39"/>
  <c r="Z13" i="39" s="1"/>
  <c r="U13" i="39"/>
  <c r="T13" i="39"/>
  <c r="S13" i="39"/>
  <c r="AG12" i="39"/>
  <c r="AF12" i="39"/>
  <c r="AD12" i="39"/>
  <c r="AA12" i="39"/>
  <c r="Z12" i="39" s="1"/>
  <c r="U12" i="39"/>
  <c r="T12" i="39"/>
  <c r="S12" i="39"/>
  <c r="AG11" i="39"/>
  <c r="AF11" i="39"/>
  <c r="AD11" i="39"/>
  <c r="AA11" i="39"/>
  <c r="Z11" i="39" s="1"/>
  <c r="U11" i="39"/>
  <c r="T11" i="39"/>
  <c r="S11" i="39"/>
  <c r="AG10" i="39"/>
  <c r="AF10" i="39"/>
  <c r="AD10" i="39"/>
  <c r="AA10" i="39"/>
  <c r="Z10" i="39" s="1"/>
  <c r="U10" i="39"/>
  <c r="T10" i="39"/>
  <c r="S10" i="39"/>
  <c r="AG9" i="39"/>
  <c r="AF9" i="39"/>
  <c r="AD9" i="39"/>
  <c r="AA9" i="39"/>
  <c r="Z9" i="39" s="1"/>
  <c r="U9" i="39"/>
  <c r="T9" i="39"/>
  <c r="S9" i="39"/>
  <c r="AG8" i="39"/>
  <c r="AF8" i="39"/>
  <c r="AD8" i="39"/>
  <c r="AA8" i="39"/>
  <c r="Z8" i="39" s="1"/>
  <c r="U8" i="39"/>
  <c r="T8" i="39"/>
  <c r="S8" i="39"/>
  <c r="AG6" i="39"/>
  <c r="AF6" i="39"/>
  <c r="AD6" i="39"/>
  <c r="AB6" i="39"/>
  <c r="AA6" i="39"/>
  <c r="AC6" i="39" s="1"/>
  <c r="U6" i="39"/>
  <c r="T6" i="39"/>
  <c r="S6" i="39"/>
  <c r="AH64" i="38"/>
  <c r="AG64" i="38"/>
  <c r="AF64" i="38"/>
  <c r="AH63" i="38"/>
  <c r="AG63" i="38"/>
  <c r="AF63" i="38"/>
  <c r="AH62" i="38"/>
  <c r="AG62" i="38"/>
  <c r="AF62" i="38"/>
  <c r="AG57" i="38"/>
  <c r="AF57" i="38"/>
  <c r="AD57" i="38"/>
  <c r="AA57" i="38"/>
  <c r="Z57" i="38"/>
  <c r="AB57" i="38" s="1"/>
  <c r="U57" i="38"/>
  <c r="T57" i="38"/>
  <c r="S57" i="38"/>
  <c r="AG56" i="38"/>
  <c r="AF56" i="38"/>
  <c r="AD56" i="38"/>
  <c r="AA56" i="38"/>
  <c r="Z56" i="38"/>
  <c r="AB56" i="38" s="1"/>
  <c r="U56" i="38"/>
  <c r="T56" i="38"/>
  <c r="S56" i="38"/>
  <c r="AH55" i="38"/>
  <c r="AH54" i="38"/>
  <c r="AH53" i="38"/>
  <c r="AG53" i="38"/>
  <c r="AF53" i="38"/>
  <c r="AG52" i="38"/>
  <c r="AF52" i="38"/>
  <c r="AD52" i="38"/>
  <c r="AA52" i="38"/>
  <c r="Z52" i="38"/>
  <c r="U52" i="38"/>
  <c r="T52" i="38"/>
  <c r="S52" i="38"/>
  <c r="AG51" i="38"/>
  <c r="AF51" i="38"/>
  <c r="AD51" i="38"/>
  <c r="AA51" i="38"/>
  <c r="Z51" i="38"/>
  <c r="U51" i="38"/>
  <c r="T51" i="38"/>
  <c r="S51" i="38"/>
  <c r="AG50" i="38"/>
  <c r="AF50" i="38"/>
  <c r="AD50" i="38"/>
  <c r="AA50" i="38"/>
  <c r="Z50" i="38"/>
  <c r="AB50" i="38" s="1"/>
  <c r="AC50" i="38" s="1"/>
  <c r="AE50" i="38" s="1"/>
  <c r="U50" i="38"/>
  <c r="T50" i="38"/>
  <c r="S50" i="38"/>
  <c r="AG49" i="38"/>
  <c r="AF49" i="38"/>
  <c r="AD49" i="38"/>
  <c r="AA49" i="38"/>
  <c r="Z49" i="38"/>
  <c r="AB49" i="38" s="1"/>
  <c r="AC49" i="38" s="1"/>
  <c r="AE49" i="38" s="1"/>
  <c r="U49" i="38"/>
  <c r="T49" i="38"/>
  <c r="S49" i="38"/>
  <c r="AG48" i="38"/>
  <c r="AF48" i="38"/>
  <c r="AD48" i="38"/>
  <c r="AA48" i="38"/>
  <c r="Z48" i="38"/>
  <c r="U48" i="38"/>
  <c r="T48" i="38"/>
  <c r="S48" i="38"/>
  <c r="AG47" i="38"/>
  <c r="AF47" i="38"/>
  <c r="AD47" i="38"/>
  <c r="AA47" i="38"/>
  <c r="Z47" i="38"/>
  <c r="U47" i="38"/>
  <c r="T47" i="38"/>
  <c r="S47" i="38"/>
  <c r="AG46" i="38"/>
  <c r="AF46" i="38"/>
  <c r="AD46" i="38"/>
  <c r="AA46" i="38"/>
  <c r="Z46" i="38"/>
  <c r="AB46" i="38" s="1"/>
  <c r="AC46" i="38" s="1"/>
  <c r="AE46" i="38" s="1"/>
  <c r="U46" i="38"/>
  <c r="T46" i="38"/>
  <c r="S46" i="38"/>
  <c r="AG45" i="38"/>
  <c r="AF45" i="38"/>
  <c r="AD45" i="38"/>
  <c r="AA45" i="38"/>
  <c r="Z45" i="38"/>
  <c r="AB45" i="38" s="1"/>
  <c r="AC45" i="38" s="1"/>
  <c r="AE45" i="38" s="1"/>
  <c r="U45" i="38"/>
  <c r="T45" i="38"/>
  <c r="S45" i="38"/>
  <c r="AG44" i="38"/>
  <c r="AF44" i="38"/>
  <c r="AD44" i="38"/>
  <c r="AA44" i="38"/>
  <c r="Z44" i="38"/>
  <c r="U44" i="38"/>
  <c r="T44" i="38"/>
  <c r="S44" i="38"/>
  <c r="AG43" i="38"/>
  <c r="AF43" i="38"/>
  <c r="AD43" i="38"/>
  <c r="AA43" i="38"/>
  <c r="Z43" i="38"/>
  <c r="U43" i="38"/>
  <c r="T43" i="38"/>
  <c r="S43" i="38"/>
  <c r="AG42" i="38"/>
  <c r="AF42" i="38"/>
  <c r="AD42" i="38"/>
  <c r="AA42" i="38"/>
  <c r="Z42" i="38"/>
  <c r="AB42" i="38" s="1"/>
  <c r="AC42" i="38" s="1"/>
  <c r="AE42" i="38" s="1"/>
  <c r="U42" i="38"/>
  <c r="T42" i="38"/>
  <c r="S42" i="38"/>
  <c r="AG41" i="38"/>
  <c r="AF41" i="38"/>
  <c r="AD41" i="38"/>
  <c r="AA41" i="38"/>
  <c r="Z41" i="38"/>
  <c r="AB41" i="38" s="1"/>
  <c r="AC41" i="38" s="1"/>
  <c r="AE41" i="38" s="1"/>
  <c r="U41" i="38"/>
  <c r="T41" i="38"/>
  <c r="S41" i="38"/>
  <c r="AG40" i="38"/>
  <c r="AF40" i="38"/>
  <c r="AD40" i="38"/>
  <c r="AA40" i="38"/>
  <c r="Z40" i="38"/>
  <c r="U40" i="38"/>
  <c r="T40" i="38"/>
  <c r="S40" i="38"/>
  <c r="AG39" i="38"/>
  <c r="AF39" i="38"/>
  <c r="AD39" i="38"/>
  <c r="AA39" i="38"/>
  <c r="Z39" i="38"/>
  <c r="U39" i="38"/>
  <c r="T39" i="38"/>
  <c r="S39" i="38"/>
  <c r="AG38" i="38"/>
  <c r="AF38" i="38"/>
  <c r="AD38" i="38"/>
  <c r="AA38" i="38"/>
  <c r="Z38" i="38"/>
  <c r="AB38" i="38" s="1"/>
  <c r="AC38" i="38" s="1"/>
  <c r="AE38" i="38" s="1"/>
  <c r="U38" i="38"/>
  <c r="T38" i="38"/>
  <c r="S38" i="38"/>
  <c r="AG37" i="38"/>
  <c r="AF37" i="38"/>
  <c r="AD37" i="38"/>
  <c r="AA37" i="38"/>
  <c r="Z37" i="38"/>
  <c r="AB37" i="38" s="1"/>
  <c r="AC37" i="38" s="1"/>
  <c r="AE37" i="38" s="1"/>
  <c r="U37" i="38"/>
  <c r="T37" i="38"/>
  <c r="S37" i="38"/>
  <c r="AG36" i="38"/>
  <c r="AF36" i="38"/>
  <c r="AD36" i="38"/>
  <c r="AA36" i="38"/>
  <c r="Z36" i="38"/>
  <c r="U36" i="38"/>
  <c r="T36" i="38"/>
  <c r="S36" i="38"/>
  <c r="AG35" i="38"/>
  <c r="AF35" i="38"/>
  <c r="AD35" i="38"/>
  <c r="AA35" i="38"/>
  <c r="Z35" i="38"/>
  <c r="U35" i="38"/>
  <c r="T35" i="38"/>
  <c r="S35" i="38"/>
  <c r="AG34" i="38"/>
  <c r="AF34" i="38"/>
  <c r="AD34" i="38"/>
  <c r="AA34" i="38"/>
  <c r="Z34" i="38"/>
  <c r="U34" i="38"/>
  <c r="T34" i="38"/>
  <c r="S34" i="38"/>
  <c r="AG33" i="38"/>
  <c r="AF33" i="38"/>
  <c r="AD33" i="38"/>
  <c r="AA33" i="38"/>
  <c r="Z33" i="38"/>
  <c r="AB33" i="38" s="1"/>
  <c r="AC33" i="38" s="1"/>
  <c r="AE33" i="38" s="1"/>
  <c r="U33" i="38"/>
  <c r="T33" i="38"/>
  <c r="S33" i="38"/>
  <c r="AG32" i="38"/>
  <c r="AF32" i="38"/>
  <c r="AD32" i="38"/>
  <c r="AA32" i="38"/>
  <c r="Z32" i="38"/>
  <c r="AB32" i="38" s="1"/>
  <c r="AC32" i="38" s="1"/>
  <c r="AE32" i="38" s="1"/>
  <c r="U32" i="38"/>
  <c r="T32" i="38"/>
  <c r="S32" i="38"/>
  <c r="AG31" i="38"/>
  <c r="AF31" i="38"/>
  <c r="AD31" i="38"/>
  <c r="AA31" i="38"/>
  <c r="Z31" i="38"/>
  <c r="U31" i="38"/>
  <c r="T31" i="38"/>
  <c r="S31" i="38"/>
  <c r="AG30" i="38"/>
  <c r="AF30" i="38"/>
  <c r="AD30" i="38"/>
  <c r="AA30" i="38"/>
  <c r="Z30" i="38"/>
  <c r="U30" i="38"/>
  <c r="T30" i="38"/>
  <c r="S30" i="38"/>
  <c r="AG29" i="38"/>
  <c r="AF29" i="38"/>
  <c r="AD29" i="38"/>
  <c r="AA29" i="38"/>
  <c r="Z29" i="38"/>
  <c r="AB29" i="38" s="1"/>
  <c r="AC29" i="38" s="1"/>
  <c r="AE29" i="38" s="1"/>
  <c r="U29" i="38"/>
  <c r="T29" i="38"/>
  <c r="S29" i="38"/>
  <c r="AG28" i="38"/>
  <c r="AF28" i="38"/>
  <c r="AD28" i="38"/>
  <c r="AA28" i="38"/>
  <c r="Z28" i="38"/>
  <c r="AB28" i="38" s="1"/>
  <c r="AC28" i="38" s="1"/>
  <c r="AE28" i="38" s="1"/>
  <c r="U28" i="38"/>
  <c r="T28" i="38"/>
  <c r="S28" i="38"/>
  <c r="AG27" i="38"/>
  <c r="AF27" i="38"/>
  <c r="AD27" i="38"/>
  <c r="AA27" i="38"/>
  <c r="Z27" i="38"/>
  <c r="U27" i="38"/>
  <c r="T27" i="38"/>
  <c r="S27" i="38"/>
  <c r="AG26" i="38"/>
  <c r="AF26" i="38"/>
  <c r="AD26" i="38"/>
  <c r="AA26" i="38"/>
  <c r="Z26" i="38"/>
  <c r="U26" i="38"/>
  <c r="T26" i="38"/>
  <c r="S26" i="38"/>
  <c r="AG25" i="38"/>
  <c r="AF25" i="38"/>
  <c r="AD25" i="38"/>
  <c r="AA25" i="38"/>
  <c r="Z25" i="38"/>
  <c r="AG24" i="38"/>
  <c r="AF24" i="38"/>
  <c r="AD24" i="38"/>
  <c r="AA24" i="38"/>
  <c r="Z24" i="38"/>
  <c r="AB24" i="38" s="1"/>
  <c r="U24" i="38"/>
  <c r="T24" i="38"/>
  <c r="S24" i="38"/>
  <c r="AG23" i="38"/>
  <c r="AF23" i="38"/>
  <c r="AD23" i="38"/>
  <c r="AA23" i="38"/>
  <c r="Z23" i="38"/>
  <c r="AB23" i="38" s="1"/>
  <c r="U23" i="38"/>
  <c r="T23" i="38"/>
  <c r="S23" i="38"/>
  <c r="AG22" i="38"/>
  <c r="AF22" i="38"/>
  <c r="AD22" i="38"/>
  <c r="AA22" i="38"/>
  <c r="Z22" i="38"/>
  <c r="AB22" i="38" s="1"/>
  <c r="U22" i="38"/>
  <c r="T22" i="38"/>
  <c r="S22" i="38"/>
  <c r="AG21" i="38"/>
  <c r="AF21" i="38"/>
  <c r="AD21" i="38"/>
  <c r="AA21" i="38"/>
  <c r="Z21" i="38"/>
  <c r="AB21" i="38" s="1"/>
  <c r="U21" i="38"/>
  <c r="T21" i="38"/>
  <c r="S21" i="38"/>
  <c r="AG20" i="38"/>
  <c r="AF20" i="38"/>
  <c r="AD20" i="38"/>
  <c r="AA20" i="38"/>
  <c r="Z20" i="38"/>
  <c r="AB20" i="38" s="1"/>
  <c r="U20" i="38"/>
  <c r="T20" i="38"/>
  <c r="S20" i="38"/>
  <c r="AG19" i="38"/>
  <c r="AF19" i="38"/>
  <c r="AD19" i="38"/>
  <c r="AA19" i="38"/>
  <c r="Z19" i="38"/>
  <c r="AB19" i="38" s="1"/>
  <c r="U19" i="38"/>
  <c r="T19" i="38"/>
  <c r="S19" i="38"/>
  <c r="AG18" i="38"/>
  <c r="AF18" i="38"/>
  <c r="AD18" i="38"/>
  <c r="AA18" i="38"/>
  <c r="Z18" i="38"/>
  <c r="AB18" i="38" s="1"/>
  <c r="U18" i="38"/>
  <c r="T18" i="38"/>
  <c r="S18" i="38"/>
  <c r="AG17" i="38"/>
  <c r="AF17" i="38"/>
  <c r="AD17" i="38"/>
  <c r="AA17" i="38"/>
  <c r="Z17" i="38"/>
  <c r="AB17" i="38" s="1"/>
  <c r="U17" i="38"/>
  <c r="T17" i="38"/>
  <c r="S17" i="38"/>
  <c r="AG16" i="38"/>
  <c r="AF16" i="38"/>
  <c r="AD16" i="38"/>
  <c r="AA16" i="38"/>
  <c r="Z16" i="38"/>
  <c r="AB16" i="38" s="1"/>
  <c r="U16" i="38"/>
  <c r="T16" i="38"/>
  <c r="S16" i="38"/>
  <c r="AG15" i="38"/>
  <c r="AF15" i="38"/>
  <c r="AD15" i="38"/>
  <c r="AA15" i="38"/>
  <c r="Z15" i="38"/>
  <c r="AB15" i="38" s="1"/>
  <c r="U15" i="38"/>
  <c r="T15" i="38"/>
  <c r="S15" i="38"/>
  <c r="AG14" i="38"/>
  <c r="AF14" i="38"/>
  <c r="AD14" i="38"/>
  <c r="AA14" i="38"/>
  <c r="Z14" i="38"/>
  <c r="AB14" i="38" s="1"/>
  <c r="U14" i="38"/>
  <c r="T14" i="38"/>
  <c r="S14" i="38"/>
  <c r="AG13" i="38"/>
  <c r="AF13" i="38"/>
  <c r="AD13" i="38"/>
  <c r="AA13" i="38"/>
  <c r="Z13" i="38"/>
  <c r="AB13" i="38" s="1"/>
  <c r="U13" i="38"/>
  <c r="T13" i="38"/>
  <c r="S13" i="38"/>
  <c r="AG12" i="38"/>
  <c r="AF12" i="38"/>
  <c r="AD12" i="38"/>
  <c r="AA12" i="38"/>
  <c r="Z12" i="38"/>
  <c r="AB12" i="38" s="1"/>
  <c r="U12" i="38"/>
  <c r="T12" i="38"/>
  <c r="S12" i="38"/>
  <c r="AG11" i="38"/>
  <c r="AF11" i="38"/>
  <c r="AD11" i="38"/>
  <c r="AA11" i="38"/>
  <c r="Z11" i="38"/>
  <c r="AB11" i="38" s="1"/>
  <c r="U11" i="38"/>
  <c r="T11" i="38"/>
  <c r="S11" i="38"/>
  <c r="AG10" i="38"/>
  <c r="AF10" i="38"/>
  <c r="AD10" i="38"/>
  <c r="AA10" i="38"/>
  <c r="Z10" i="38"/>
  <c r="AB10" i="38" s="1"/>
  <c r="U10" i="38"/>
  <c r="T10" i="38"/>
  <c r="S10" i="38"/>
  <c r="AG9" i="38"/>
  <c r="AF9" i="38"/>
  <c r="AD9" i="38"/>
  <c r="AA9" i="38"/>
  <c r="Z9" i="38"/>
  <c r="AB9" i="38" s="1"/>
  <c r="U9" i="38"/>
  <c r="T9" i="38"/>
  <c r="S9" i="38"/>
  <c r="AG8" i="38"/>
  <c r="AF8" i="38"/>
  <c r="AD8" i="38"/>
  <c r="AA8" i="38"/>
  <c r="Z8" i="38"/>
  <c r="AB8" i="38" s="1"/>
  <c r="U8" i="38"/>
  <c r="T8" i="38"/>
  <c r="S8" i="38"/>
  <c r="AG6" i="38"/>
  <c r="AF6" i="38"/>
  <c r="AD6" i="38"/>
  <c r="AB6" i="38"/>
  <c r="AA6" i="38"/>
  <c r="AC6" i="38" s="1"/>
  <c r="AE6" i="38" s="1"/>
  <c r="AH6" i="38" s="1"/>
  <c r="Z6" i="38"/>
  <c r="U6" i="38"/>
  <c r="T6" i="38"/>
  <c r="S6" i="38"/>
  <c r="AH64" i="37"/>
  <c r="AG64" i="37"/>
  <c r="AF64" i="37"/>
  <c r="AH63" i="37"/>
  <c r="AG63" i="37"/>
  <c r="AF63" i="37"/>
  <c r="AH62" i="37"/>
  <c r="AG62" i="37"/>
  <c r="AF62" i="37"/>
  <c r="AG57" i="37"/>
  <c r="AF57" i="37"/>
  <c r="AD57" i="37"/>
  <c r="AB57" i="37"/>
  <c r="AC57" i="37" s="1"/>
  <c r="AE57" i="37" s="1"/>
  <c r="AA57" i="37"/>
  <c r="Z57" i="37"/>
  <c r="AH57" i="37" s="1"/>
  <c r="U57" i="37"/>
  <c r="T57" i="37"/>
  <c r="S57" i="37"/>
  <c r="AG56" i="37"/>
  <c r="AF56" i="37"/>
  <c r="AD56" i="37"/>
  <c r="AB56" i="37"/>
  <c r="AC56" i="37" s="1"/>
  <c r="AE56" i="37" s="1"/>
  <c r="AA56" i="37"/>
  <c r="Z56" i="37"/>
  <c r="AH56" i="37" s="1"/>
  <c r="U56" i="37"/>
  <c r="T56" i="37"/>
  <c r="S56" i="37"/>
  <c r="AH55" i="37"/>
  <c r="AH54" i="37"/>
  <c r="AH53" i="37"/>
  <c r="AG53" i="37"/>
  <c r="AF53" i="37"/>
  <c r="AH52" i="37"/>
  <c r="AG52" i="37"/>
  <c r="AF52" i="37"/>
  <c r="AD52" i="37"/>
  <c r="AC52" i="37"/>
  <c r="AE52" i="37" s="1"/>
  <c r="AB52" i="37"/>
  <c r="AA52" i="37"/>
  <c r="Z52" i="37"/>
  <c r="U52" i="37"/>
  <c r="T52" i="37"/>
  <c r="S52" i="37"/>
  <c r="AH51" i="37"/>
  <c r="AG51" i="37"/>
  <c r="AF51" i="37"/>
  <c r="AD51" i="37"/>
  <c r="AC51" i="37"/>
  <c r="AE51" i="37" s="1"/>
  <c r="AB51" i="37"/>
  <c r="AA51" i="37"/>
  <c r="Z51" i="37"/>
  <c r="U51" i="37"/>
  <c r="T51" i="37"/>
  <c r="S51" i="37"/>
  <c r="AH50" i="37"/>
  <c r="AG50" i="37"/>
  <c r="AF50" i="37"/>
  <c r="AD50" i="37"/>
  <c r="AC50" i="37"/>
  <c r="AE50" i="37" s="1"/>
  <c r="AB50" i="37"/>
  <c r="AA50" i="37"/>
  <c r="Z50" i="37"/>
  <c r="U50" i="37"/>
  <c r="T50" i="37"/>
  <c r="S50" i="37"/>
  <c r="AG49" i="37"/>
  <c r="AF49" i="37"/>
  <c r="AD49" i="37"/>
  <c r="AA49" i="37"/>
  <c r="Z49" i="37" s="1"/>
  <c r="U49" i="37"/>
  <c r="T49" i="37"/>
  <c r="S49" i="37"/>
  <c r="AG48" i="37"/>
  <c r="AF48" i="37"/>
  <c r="AD48" i="37"/>
  <c r="AA48" i="37"/>
  <c r="Z48" i="37" s="1"/>
  <c r="U48" i="37"/>
  <c r="T48" i="37"/>
  <c r="S48" i="37"/>
  <c r="AG47" i="37"/>
  <c r="AF47" i="37"/>
  <c r="AD47" i="37"/>
  <c r="AA47" i="37"/>
  <c r="Z47" i="37" s="1"/>
  <c r="U47" i="37"/>
  <c r="T47" i="37"/>
  <c r="S47" i="37"/>
  <c r="AG46" i="37"/>
  <c r="AF46" i="37"/>
  <c r="AD46" i="37"/>
  <c r="AA46" i="37"/>
  <c r="Z46" i="37" s="1"/>
  <c r="U46" i="37"/>
  <c r="T46" i="37"/>
  <c r="S46" i="37"/>
  <c r="AG45" i="37"/>
  <c r="AF45" i="37"/>
  <c r="AD45" i="37"/>
  <c r="AA45" i="37"/>
  <c r="Z45" i="37" s="1"/>
  <c r="U45" i="37"/>
  <c r="T45" i="37"/>
  <c r="S45" i="37"/>
  <c r="AG44" i="37"/>
  <c r="AF44" i="37"/>
  <c r="AD44" i="37"/>
  <c r="AA44" i="37"/>
  <c r="Z44" i="37" s="1"/>
  <c r="U44" i="37"/>
  <c r="T44" i="37"/>
  <c r="S44" i="37"/>
  <c r="AG43" i="37"/>
  <c r="AF43" i="37"/>
  <c r="AD43" i="37"/>
  <c r="AA43" i="37"/>
  <c r="Z43" i="37" s="1"/>
  <c r="U43" i="37"/>
  <c r="T43" i="37"/>
  <c r="S43" i="37"/>
  <c r="AG42" i="37"/>
  <c r="AF42" i="37"/>
  <c r="AD42" i="37"/>
  <c r="AA42" i="37"/>
  <c r="Z42" i="37" s="1"/>
  <c r="U42" i="37"/>
  <c r="T42" i="37"/>
  <c r="S42" i="37"/>
  <c r="AG41" i="37"/>
  <c r="AF41" i="37"/>
  <c r="AD41" i="37"/>
  <c r="AA41" i="37"/>
  <c r="Z41" i="37" s="1"/>
  <c r="U41" i="37"/>
  <c r="T41" i="37"/>
  <c r="S41" i="37"/>
  <c r="AG40" i="37"/>
  <c r="AF40" i="37"/>
  <c r="AD40" i="37"/>
  <c r="AA40" i="37"/>
  <c r="Z40" i="37" s="1"/>
  <c r="U40" i="37"/>
  <c r="T40" i="37"/>
  <c r="S40" i="37"/>
  <c r="AG39" i="37"/>
  <c r="AF39" i="37"/>
  <c r="AD39" i="37"/>
  <c r="AA39" i="37"/>
  <c r="Z39" i="37" s="1"/>
  <c r="U39" i="37"/>
  <c r="T39" i="37"/>
  <c r="S39" i="37"/>
  <c r="AG38" i="37"/>
  <c r="AF38" i="37"/>
  <c r="AD38" i="37"/>
  <c r="AA38" i="37"/>
  <c r="Z38" i="37" s="1"/>
  <c r="U38" i="37"/>
  <c r="T38" i="37"/>
  <c r="S38" i="37"/>
  <c r="AG37" i="37"/>
  <c r="AF37" i="37"/>
  <c r="AD37" i="37"/>
  <c r="AA37" i="37"/>
  <c r="Z37" i="37" s="1"/>
  <c r="U37" i="37"/>
  <c r="T37" i="37"/>
  <c r="S37" i="37"/>
  <c r="AG36" i="37"/>
  <c r="AF36" i="37"/>
  <c r="AD36" i="37"/>
  <c r="AA36" i="37"/>
  <c r="Z36" i="37" s="1"/>
  <c r="U36" i="37"/>
  <c r="T36" i="37"/>
  <c r="S36" i="37"/>
  <c r="AG35" i="37"/>
  <c r="AF35" i="37"/>
  <c r="AD35" i="37"/>
  <c r="AA35" i="37"/>
  <c r="Z35" i="37" s="1"/>
  <c r="U35" i="37"/>
  <c r="T35" i="37"/>
  <c r="S35" i="37"/>
  <c r="AG34" i="37"/>
  <c r="AF34" i="37"/>
  <c r="AD34" i="37"/>
  <c r="AA34" i="37"/>
  <c r="Z34" i="37" s="1"/>
  <c r="U34" i="37"/>
  <c r="T34" i="37"/>
  <c r="S34" i="37"/>
  <c r="AG33" i="37"/>
  <c r="AF33" i="37"/>
  <c r="AD33" i="37"/>
  <c r="AA33" i="37"/>
  <c r="Z33" i="37" s="1"/>
  <c r="U33" i="37"/>
  <c r="T33" i="37"/>
  <c r="S33" i="37"/>
  <c r="AG32" i="37"/>
  <c r="AF32" i="37"/>
  <c r="AD32" i="37"/>
  <c r="AA32" i="37"/>
  <c r="Z32" i="37" s="1"/>
  <c r="U32" i="37"/>
  <c r="T32" i="37"/>
  <c r="S32" i="37"/>
  <c r="AG31" i="37"/>
  <c r="AF31" i="37"/>
  <c r="AD31" i="37"/>
  <c r="AA31" i="37"/>
  <c r="Z31" i="37" s="1"/>
  <c r="U31" i="37"/>
  <c r="T31" i="37"/>
  <c r="S31" i="37"/>
  <c r="AG30" i="37"/>
  <c r="AF30" i="37"/>
  <c r="AD30" i="37"/>
  <c r="AA30" i="37"/>
  <c r="Z30" i="37" s="1"/>
  <c r="U30" i="37"/>
  <c r="T30" i="37"/>
  <c r="S30" i="37"/>
  <c r="AG29" i="37"/>
  <c r="AF29" i="37"/>
  <c r="AD29" i="37"/>
  <c r="AA29" i="37"/>
  <c r="Z29" i="37" s="1"/>
  <c r="U29" i="37"/>
  <c r="T29" i="37"/>
  <c r="S29" i="37"/>
  <c r="AG28" i="37"/>
  <c r="AF28" i="37"/>
  <c r="AD28" i="37"/>
  <c r="AA28" i="37"/>
  <c r="Z28" i="37" s="1"/>
  <c r="U28" i="37"/>
  <c r="T28" i="37"/>
  <c r="S28" i="37"/>
  <c r="AG27" i="37"/>
  <c r="AF27" i="37"/>
  <c r="AD27" i="37"/>
  <c r="AA27" i="37"/>
  <c r="Z27" i="37" s="1"/>
  <c r="U27" i="37"/>
  <c r="T27" i="37"/>
  <c r="S27" i="37"/>
  <c r="AG26" i="37"/>
  <c r="AF26" i="37"/>
  <c r="AD26" i="37"/>
  <c r="AA26" i="37"/>
  <c r="Z26" i="37" s="1"/>
  <c r="U26" i="37"/>
  <c r="T26" i="37"/>
  <c r="S26" i="37"/>
  <c r="AG25" i="37"/>
  <c r="AF25" i="37"/>
  <c r="AD25" i="37"/>
  <c r="AA25" i="37"/>
  <c r="Z25" i="37" s="1"/>
  <c r="AG24" i="37"/>
  <c r="AF24" i="37"/>
  <c r="AD24" i="37"/>
  <c r="AA24" i="37"/>
  <c r="Z24" i="37"/>
  <c r="U24" i="37"/>
  <c r="T24" i="37"/>
  <c r="S24" i="37"/>
  <c r="AG23" i="37"/>
  <c r="AF23" i="37"/>
  <c r="AD23" i="37"/>
  <c r="AA23" i="37"/>
  <c r="Z23" i="37"/>
  <c r="U23" i="37"/>
  <c r="T23" i="37"/>
  <c r="S23" i="37"/>
  <c r="AG22" i="37"/>
  <c r="AF22" i="37"/>
  <c r="AD22" i="37"/>
  <c r="AA22" i="37"/>
  <c r="Z22" i="37"/>
  <c r="U22" i="37"/>
  <c r="T22" i="37"/>
  <c r="S22" i="37"/>
  <c r="AG21" i="37"/>
  <c r="AF21" i="37"/>
  <c r="AD21" i="37"/>
  <c r="AA21" i="37"/>
  <c r="Z21" i="37"/>
  <c r="U21" i="37"/>
  <c r="T21" i="37"/>
  <c r="S21" i="37"/>
  <c r="AG20" i="37"/>
  <c r="AF20" i="37"/>
  <c r="AD20" i="37"/>
  <c r="AA20" i="37"/>
  <c r="Z20" i="37"/>
  <c r="U20" i="37"/>
  <c r="T20" i="37"/>
  <c r="S20" i="37"/>
  <c r="AG19" i="37"/>
  <c r="AF19" i="37"/>
  <c r="AD19" i="37"/>
  <c r="AA19" i="37"/>
  <c r="Z19" i="37"/>
  <c r="U19" i="37"/>
  <c r="T19" i="37"/>
  <c r="S19" i="37"/>
  <c r="AG18" i="37"/>
  <c r="AF18" i="37"/>
  <c r="AD18" i="37"/>
  <c r="AA18" i="37"/>
  <c r="Z18" i="37"/>
  <c r="U18" i="37"/>
  <c r="T18" i="37"/>
  <c r="S18" i="37"/>
  <c r="AG17" i="37"/>
  <c r="AF17" i="37"/>
  <c r="AD17" i="37"/>
  <c r="AA17" i="37"/>
  <c r="Z17" i="37"/>
  <c r="U17" i="37"/>
  <c r="T17" i="37"/>
  <c r="S17" i="37"/>
  <c r="AG16" i="37"/>
  <c r="AF16" i="37"/>
  <c r="AD16" i="37"/>
  <c r="AA16" i="37"/>
  <c r="Z16" i="37"/>
  <c r="U16" i="37"/>
  <c r="T16" i="37"/>
  <c r="S16" i="37"/>
  <c r="AG15" i="37"/>
  <c r="AF15" i="37"/>
  <c r="AD15" i="37"/>
  <c r="AA15" i="37"/>
  <c r="Z15" i="37"/>
  <c r="U15" i="37"/>
  <c r="T15" i="37"/>
  <c r="S15" i="37"/>
  <c r="AG14" i="37"/>
  <c r="AF14" i="37"/>
  <c r="AD14" i="37"/>
  <c r="AA14" i="37"/>
  <c r="Z14" i="37"/>
  <c r="U14" i="37"/>
  <c r="T14" i="37"/>
  <c r="S14" i="37"/>
  <c r="AG13" i="37"/>
  <c r="AF13" i="37"/>
  <c r="AD13" i="37"/>
  <c r="AA13" i="37"/>
  <c r="Z13" i="37"/>
  <c r="U13" i="37"/>
  <c r="T13" i="37"/>
  <c r="S13" i="37"/>
  <c r="AG12" i="37"/>
  <c r="AF12" i="37"/>
  <c r="AD12" i="37"/>
  <c r="AA12" i="37"/>
  <c r="Z12" i="37"/>
  <c r="U12" i="37"/>
  <c r="T12" i="37"/>
  <c r="S12" i="37"/>
  <c r="AG11" i="37"/>
  <c r="AF11" i="37"/>
  <c r="AD11" i="37"/>
  <c r="AA11" i="37"/>
  <c r="Z11" i="37"/>
  <c r="U11" i="37"/>
  <c r="T11" i="37"/>
  <c r="S11" i="37"/>
  <c r="AG10" i="37"/>
  <c r="AF10" i="37"/>
  <c r="AD10" i="37"/>
  <c r="AA10" i="37"/>
  <c r="Z10" i="37"/>
  <c r="U10" i="37"/>
  <c r="T10" i="37"/>
  <c r="S10" i="37"/>
  <c r="AG9" i="37"/>
  <c r="AF9" i="37"/>
  <c r="AD9" i="37"/>
  <c r="AA9" i="37"/>
  <c r="Z9" i="37"/>
  <c r="U9" i="37"/>
  <c r="T9" i="37"/>
  <c r="S9" i="37"/>
  <c r="AG8" i="37"/>
  <c r="AF8" i="37"/>
  <c r="AD8" i="37"/>
  <c r="AA8" i="37"/>
  <c r="Z8" i="37"/>
  <c r="U8" i="37"/>
  <c r="T8" i="37"/>
  <c r="S8" i="37"/>
  <c r="AG6" i="37"/>
  <c r="AF6" i="37"/>
  <c r="AD6" i="37"/>
  <c r="AB6" i="37"/>
  <c r="AA6" i="37"/>
  <c r="AC6" i="37" s="1"/>
  <c r="Z6" i="37"/>
  <c r="U6" i="37"/>
  <c r="T6" i="37"/>
  <c r="S6" i="37"/>
  <c r="AH16" i="39" l="1"/>
  <c r="AB16" i="39"/>
  <c r="AC16" i="39" s="1"/>
  <c r="AE16" i="39" s="1"/>
  <c r="AB23" i="39"/>
  <c r="AC23" i="39" s="1"/>
  <c r="AE23" i="39" s="1"/>
  <c r="AH23" i="39"/>
  <c r="AB13" i="39"/>
  <c r="AC13" i="39" s="1"/>
  <c r="AE13" i="39" s="1"/>
  <c r="AH13" i="39"/>
  <c r="AB8" i="39"/>
  <c r="AC8" i="39" s="1"/>
  <c r="AE8" i="39" s="1"/>
  <c r="AH8" i="39"/>
  <c r="AH27" i="39"/>
  <c r="AH33" i="39"/>
  <c r="AH45" i="39"/>
  <c r="AB15" i="39"/>
  <c r="AC15" i="39" s="1"/>
  <c r="AE15" i="39" s="1"/>
  <c r="AH15" i="39"/>
  <c r="AH48" i="39"/>
  <c r="AB10" i="39"/>
  <c r="AC10" i="39" s="1"/>
  <c r="AE10" i="39" s="1"/>
  <c r="AH10" i="39"/>
  <c r="AB22" i="39"/>
  <c r="AC22" i="39" s="1"/>
  <c r="AE22" i="39" s="1"/>
  <c r="AH22" i="39"/>
  <c r="AB11" i="39"/>
  <c r="AC11" i="39" s="1"/>
  <c r="AE11" i="39" s="1"/>
  <c r="AH11" i="39"/>
  <c r="AB17" i="39"/>
  <c r="AC17" i="39" s="1"/>
  <c r="AE17" i="39" s="1"/>
  <c r="AH17" i="39"/>
  <c r="AB9" i="39"/>
  <c r="AC9" i="39" s="1"/>
  <c r="AE9" i="39" s="1"/>
  <c r="AB20" i="39"/>
  <c r="AC20" i="39" s="1"/>
  <c r="AE20" i="39" s="1"/>
  <c r="AH20" i="39"/>
  <c r="AH36" i="39"/>
  <c r="AH39" i="39"/>
  <c r="AH42" i="39"/>
  <c r="AB12" i="39"/>
  <c r="AC12" i="39" s="1"/>
  <c r="AE12" i="39" s="1"/>
  <c r="AB24" i="39"/>
  <c r="AC24" i="39" s="1"/>
  <c r="AE24" i="39" s="1"/>
  <c r="AH24" i="39"/>
  <c r="AH26" i="39"/>
  <c r="AH35" i="39"/>
  <c r="AH38" i="39"/>
  <c r="AH41" i="39"/>
  <c r="AB18" i="39"/>
  <c r="AC18" i="39" s="1"/>
  <c r="AE18" i="39" s="1"/>
  <c r="AH18" i="39"/>
  <c r="AB19" i="39"/>
  <c r="AC19" i="39" s="1"/>
  <c r="AE19" i="39" s="1"/>
  <c r="AH19" i="39"/>
  <c r="AB21" i="39"/>
  <c r="AC21" i="39" s="1"/>
  <c r="AE21" i="39" s="1"/>
  <c r="AH21" i="39"/>
  <c r="AH34" i="39"/>
  <c r="AH46" i="39"/>
  <c r="AH51" i="39"/>
  <c r="AB14" i="39"/>
  <c r="AC14" i="39" s="1"/>
  <c r="AE14" i="39" s="1"/>
  <c r="AH14" i="39"/>
  <c r="AH56" i="39"/>
  <c r="AH57" i="39"/>
  <c r="AB25" i="39"/>
  <c r="AC25" i="39" s="1"/>
  <c r="AE25" i="39" s="1"/>
  <c r="AB26" i="39"/>
  <c r="AC26" i="39" s="1"/>
  <c r="AE26" i="39" s="1"/>
  <c r="AB27" i="39"/>
  <c r="AC27" i="39" s="1"/>
  <c r="AE27" i="39" s="1"/>
  <c r="AB28" i="39"/>
  <c r="AC28" i="39" s="1"/>
  <c r="AE28" i="39" s="1"/>
  <c r="AB29" i="39"/>
  <c r="AC29" i="39" s="1"/>
  <c r="AE29" i="39" s="1"/>
  <c r="AB30" i="39"/>
  <c r="AC30" i="39" s="1"/>
  <c r="AE30" i="39" s="1"/>
  <c r="AB31" i="39"/>
  <c r="AC31" i="39" s="1"/>
  <c r="AE31" i="39" s="1"/>
  <c r="AB32" i="39"/>
  <c r="AC32" i="39" s="1"/>
  <c r="AE32" i="39" s="1"/>
  <c r="AB33" i="39"/>
  <c r="AC33" i="39" s="1"/>
  <c r="AE33" i="39" s="1"/>
  <c r="AB34" i="39"/>
  <c r="AC34" i="39" s="1"/>
  <c r="AE34" i="39" s="1"/>
  <c r="AB35" i="39"/>
  <c r="AC35" i="39" s="1"/>
  <c r="AE35" i="39" s="1"/>
  <c r="AB36" i="39"/>
  <c r="AC36" i="39" s="1"/>
  <c r="AE36" i="39" s="1"/>
  <c r="AB37" i="39"/>
  <c r="AC37" i="39" s="1"/>
  <c r="AE37" i="39" s="1"/>
  <c r="AB38" i="39"/>
  <c r="AC38" i="39" s="1"/>
  <c r="AE38" i="39" s="1"/>
  <c r="AB39" i="39"/>
  <c r="AC39" i="39" s="1"/>
  <c r="AE39" i="39" s="1"/>
  <c r="AB40" i="39"/>
  <c r="AC40" i="39" s="1"/>
  <c r="AE40" i="39" s="1"/>
  <c r="AB41" i="39"/>
  <c r="AC41" i="39" s="1"/>
  <c r="AE41" i="39" s="1"/>
  <c r="AB42" i="39"/>
  <c r="AC42" i="39" s="1"/>
  <c r="AE42" i="39" s="1"/>
  <c r="AB43" i="39"/>
  <c r="AC43" i="39" s="1"/>
  <c r="AE43" i="39" s="1"/>
  <c r="AB44" i="39"/>
  <c r="AC44" i="39" s="1"/>
  <c r="AE44" i="39" s="1"/>
  <c r="AB45" i="39"/>
  <c r="AC45" i="39" s="1"/>
  <c r="AE45" i="39" s="1"/>
  <c r="AB46" i="39"/>
  <c r="AC46" i="39" s="1"/>
  <c r="AE46" i="39" s="1"/>
  <c r="AB47" i="39"/>
  <c r="AC47" i="39" s="1"/>
  <c r="AE47" i="39" s="1"/>
  <c r="AB48" i="39"/>
  <c r="AC48" i="39" s="1"/>
  <c r="AE48" i="39" s="1"/>
  <c r="AB49" i="39"/>
  <c r="AC49" i="39" s="1"/>
  <c r="AE49" i="39" s="1"/>
  <c r="AB50" i="39"/>
  <c r="AC50" i="39" s="1"/>
  <c r="AE50" i="39" s="1"/>
  <c r="AB51" i="39"/>
  <c r="AC51" i="39" s="1"/>
  <c r="AE51" i="39" s="1"/>
  <c r="AB52" i="39"/>
  <c r="AC52" i="39" s="1"/>
  <c r="AE52" i="39" s="1"/>
  <c r="Z6" i="39"/>
  <c r="AH23" i="38"/>
  <c r="AC23" i="38"/>
  <c r="AE23" i="38" s="1"/>
  <c r="AH16" i="38"/>
  <c r="AC16" i="38"/>
  <c r="AE16" i="38" s="1"/>
  <c r="AH17" i="38"/>
  <c r="AC17" i="38"/>
  <c r="AE17" i="38" s="1"/>
  <c r="AC56" i="38"/>
  <c r="AE56" i="38" s="1"/>
  <c r="AH56" i="38"/>
  <c r="AC13" i="38"/>
  <c r="AE13" i="38" s="1"/>
  <c r="AH13" i="38"/>
  <c r="AH8" i="38"/>
  <c r="AC8" i="38"/>
  <c r="AE8" i="38" s="1"/>
  <c r="AC22" i="38"/>
  <c r="AE22" i="38" s="1"/>
  <c r="AH22" i="38"/>
  <c r="AC9" i="38"/>
  <c r="AE9" i="38" s="1"/>
  <c r="AH9" i="38"/>
  <c r="AH12" i="38"/>
  <c r="AC12" i="38"/>
  <c r="AE12" i="38" s="1"/>
  <c r="AH15" i="38"/>
  <c r="AC15" i="38"/>
  <c r="AE15" i="38" s="1"/>
  <c r="AC18" i="38"/>
  <c r="AE18" i="38" s="1"/>
  <c r="AH18" i="38"/>
  <c r="AH21" i="38"/>
  <c r="AC21" i="38"/>
  <c r="AE21" i="38" s="1"/>
  <c r="AH24" i="38"/>
  <c r="AC24" i="38"/>
  <c r="AE24" i="38" s="1"/>
  <c r="AH20" i="38"/>
  <c r="AC20" i="38"/>
  <c r="AE20" i="38" s="1"/>
  <c r="AH25" i="38"/>
  <c r="AH10" i="38"/>
  <c r="AC10" i="38"/>
  <c r="AE10" i="38" s="1"/>
  <c r="AH26" i="38"/>
  <c r="AH14" i="38"/>
  <c r="AC14" i="38"/>
  <c r="AE14" i="38" s="1"/>
  <c r="AH34" i="38"/>
  <c r="AH52" i="38"/>
  <c r="AH30" i="38"/>
  <c r="AH51" i="38"/>
  <c r="AC57" i="38"/>
  <c r="AE57" i="38" s="1"/>
  <c r="AH57" i="38"/>
  <c r="AH11" i="38"/>
  <c r="AC11" i="38"/>
  <c r="AE11" i="38" s="1"/>
  <c r="AH19" i="38"/>
  <c r="AC19" i="38"/>
  <c r="AE19" i="38" s="1"/>
  <c r="AB27" i="38"/>
  <c r="AC27" i="38" s="1"/>
  <c r="AE27" i="38" s="1"/>
  <c r="AB31" i="38"/>
  <c r="AC31" i="38" s="1"/>
  <c r="AE31" i="38" s="1"/>
  <c r="AB35" i="38"/>
  <c r="AC35" i="38" s="1"/>
  <c r="AE35" i="38" s="1"/>
  <c r="AB40" i="38"/>
  <c r="AC40" i="38" s="1"/>
  <c r="AE40" i="38" s="1"/>
  <c r="AB44" i="38"/>
  <c r="AC44" i="38" s="1"/>
  <c r="AE44" i="38" s="1"/>
  <c r="AB48" i="38"/>
  <c r="AC48" i="38" s="1"/>
  <c r="AE48" i="38" s="1"/>
  <c r="AB51" i="38"/>
  <c r="AC51" i="38" s="1"/>
  <c r="AE51" i="38" s="1"/>
  <c r="AB25" i="38"/>
  <c r="AC25" i="38" s="1"/>
  <c r="AE25" i="38" s="1"/>
  <c r="AB36" i="38"/>
  <c r="AC36" i="38" s="1"/>
  <c r="AE36" i="38" s="1"/>
  <c r="AB26" i="38"/>
  <c r="AC26" i="38" s="1"/>
  <c r="AE26" i="38" s="1"/>
  <c r="AB30" i="38"/>
  <c r="AC30" i="38" s="1"/>
  <c r="AE30" i="38" s="1"/>
  <c r="AB34" i="38"/>
  <c r="AC34" i="38" s="1"/>
  <c r="AE34" i="38" s="1"/>
  <c r="AB39" i="38"/>
  <c r="AC39" i="38" s="1"/>
  <c r="AE39" i="38" s="1"/>
  <c r="AB43" i="38"/>
  <c r="AC43" i="38" s="1"/>
  <c r="AE43" i="38" s="1"/>
  <c r="AB47" i="38"/>
  <c r="AC47" i="38" s="1"/>
  <c r="AE47" i="38" s="1"/>
  <c r="AB52" i="38"/>
  <c r="AC52" i="38" s="1"/>
  <c r="AE52" i="38" s="1"/>
  <c r="AH28" i="38"/>
  <c r="AH29" i="38"/>
  <c r="AH32" i="38"/>
  <c r="AH33" i="38"/>
  <c r="AH37" i="38"/>
  <c r="AH38" i="38"/>
  <c r="AH41" i="38"/>
  <c r="AH42" i="38"/>
  <c r="AH45" i="38"/>
  <c r="AH46" i="38"/>
  <c r="AH49" i="38"/>
  <c r="AH50" i="38"/>
  <c r="AB40" i="37"/>
  <c r="AC40" i="37" s="1"/>
  <c r="AE40" i="37" s="1"/>
  <c r="AH40" i="37"/>
  <c r="AE6" i="37"/>
  <c r="AB10" i="37"/>
  <c r="AC10" i="37" s="1"/>
  <c r="AE10" i="37" s="1"/>
  <c r="AB44" i="37"/>
  <c r="AC44" i="37" s="1"/>
  <c r="AE44" i="37" s="1"/>
  <c r="AH44" i="37"/>
  <c r="AB39" i="37"/>
  <c r="AC39" i="37" s="1"/>
  <c r="AE39" i="37" s="1"/>
  <c r="AH39" i="37"/>
  <c r="AB34" i="37"/>
  <c r="AC34" i="37" s="1"/>
  <c r="AE34" i="37" s="1"/>
  <c r="AH34" i="37"/>
  <c r="AB46" i="37"/>
  <c r="AC46" i="37" s="1"/>
  <c r="AE46" i="37" s="1"/>
  <c r="AB35" i="37"/>
  <c r="AC35" i="37" s="1"/>
  <c r="AE35" i="37" s="1"/>
  <c r="AB47" i="37"/>
  <c r="AC47" i="37" s="1"/>
  <c r="AE47" i="37" s="1"/>
  <c r="AB9" i="37"/>
  <c r="AC9" i="37" s="1"/>
  <c r="AE9" i="37" s="1"/>
  <c r="AH9" i="37"/>
  <c r="AB12" i="37"/>
  <c r="AC12" i="37" s="1"/>
  <c r="AE12" i="37" s="1"/>
  <c r="AH12" i="37"/>
  <c r="AB15" i="37"/>
  <c r="AC15" i="37" s="1"/>
  <c r="AE15" i="37" s="1"/>
  <c r="AH15" i="37"/>
  <c r="AB18" i="37"/>
  <c r="AC18" i="37" s="1"/>
  <c r="AE18" i="37" s="1"/>
  <c r="AB21" i="37"/>
  <c r="AC21" i="37" s="1"/>
  <c r="AE21" i="37" s="1"/>
  <c r="AB24" i="37"/>
  <c r="AC24" i="37" s="1"/>
  <c r="AE24" i="37" s="1"/>
  <c r="AB29" i="37"/>
  <c r="AC29" i="37" s="1"/>
  <c r="AE29" i="37" s="1"/>
  <c r="AH29" i="37"/>
  <c r="AB41" i="37"/>
  <c r="AC41" i="37" s="1"/>
  <c r="AE41" i="37" s="1"/>
  <c r="AH41" i="37"/>
  <c r="AB28" i="37"/>
  <c r="AC28" i="37" s="1"/>
  <c r="AE28" i="37" s="1"/>
  <c r="AH28" i="37"/>
  <c r="AB16" i="37"/>
  <c r="AC16" i="37" s="1"/>
  <c r="AE16" i="37" s="1"/>
  <c r="AB22" i="37"/>
  <c r="AC22" i="37" s="1"/>
  <c r="AE22" i="37" s="1"/>
  <c r="AB32" i="37"/>
  <c r="AC32" i="37" s="1"/>
  <c r="AE32" i="37" s="1"/>
  <c r="AB26" i="37"/>
  <c r="AC26" i="37" s="1"/>
  <c r="AE26" i="37" s="1"/>
  <c r="AH26" i="37"/>
  <c r="AB48" i="37"/>
  <c r="AC48" i="37" s="1"/>
  <c r="AE48" i="37" s="1"/>
  <c r="AH48" i="37"/>
  <c r="AB13" i="37"/>
  <c r="AC13" i="37" s="1"/>
  <c r="AE13" i="37" s="1"/>
  <c r="AH13" i="37"/>
  <c r="AB19" i="37"/>
  <c r="AC19" i="37" s="1"/>
  <c r="AE19" i="37" s="1"/>
  <c r="AH31" i="37"/>
  <c r="AB31" i="37"/>
  <c r="AC31" i="37" s="1"/>
  <c r="AE31" i="37" s="1"/>
  <c r="AB43" i="37"/>
  <c r="AC43" i="37" s="1"/>
  <c r="AE43" i="37" s="1"/>
  <c r="AH6" i="37"/>
  <c r="AB30" i="37"/>
  <c r="AC30" i="37" s="1"/>
  <c r="AE30" i="37" s="1"/>
  <c r="AH30" i="37"/>
  <c r="AB42" i="37"/>
  <c r="AC42" i="37" s="1"/>
  <c r="AE42" i="37" s="1"/>
  <c r="AH42" i="37"/>
  <c r="AB49" i="37"/>
  <c r="AC49" i="37" s="1"/>
  <c r="AE49" i="37" s="1"/>
  <c r="AH49" i="37"/>
  <c r="AB27" i="37"/>
  <c r="AC27" i="37" s="1"/>
  <c r="AE27" i="37" s="1"/>
  <c r="AB25" i="37"/>
  <c r="AC25" i="37" s="1"/>
  <c r="AE25" i="37" s="1"/>
  <c r="AH25" i="37"/>
  <c r="AB37" i="37"/>
  <c r="AC37" i="37" s="1"/>
  <c r="AE37" i="37" s="1"/>
  <c r="AB36" i="37"/>
  <c r="AC36" i="37" s="1"/>
  <c r="AE36" i="37" s="1"/>
  <c r="AH36" i="37"/>
  <c r="AB38" i="37"/>
  <c r="AC38" i="37" s="1"/>
  <c r="AE38" i="37" s="1"/>
  <c r="AH38" i="37"/>
  <c r="AB8" i="37"/>
  <c r="AC8" i="37" s="1"/>
  <c r="AE8" i="37" s="1"/>
  <c r="AH8" i="37"/>
  <c r="AB11" i="37"/>
  <c r="AC11" i="37" s="1"/>
  <c r="AE11" i="37" s="1"/>
  <c r="AH11" i="37"/>
  <c r="AB14" i="37"/>
  <c r="AC14" i="37" s="1"/>
  <c r="AE14" i="37" s="1"/>
  <c r="AH14" i="37"/>
  <c r="AB17" i="37"/>
  <c r="AC17" i="37" s="1"/>
  <c r="AE17" i="37" s="1"/>
  <c r="AH17" i="37"/>
  <c r="AB20" i="37"/>
  <c r="AC20" i="37" s="1"/>
  <c r="AE20" i="37" s="1"/>
  <c r="AH20" i="37"/>
  <c r="AB23" i="37"/>
  <c r="AC23" i="37" s="1"/>
  <c r="AE23" i="37" s="1"/>
  <c r="AH23" i="37"/>
  <c r="AB33" i="37"/>
  <c r="AC33" i="37" s="1"/>
  <c r="AE33" i="37" s="1"/>
  <c r="AH33" i="37"/>
  <c r="AB45" i="37"/>
  <c r="AC45" i="37" s="1"/>
  <c r="AE45" i="37" s="1"/>
  <c r="AH45" i="37"/>
  <c r="AH52" i="39" l="1"/>
  <c r="AH28" i="39"/>
  <c r="AH44" i="39"/>
  <c r="AH31" i="39"/>
  <c r="AH32" i="39"/>
  <c r="AH9" i="39"/>
  <c r="AH49" i="39"/>
  <c r="AH40" i="39"/>
  <c r="AH12" i="39"/>
  <c r="AH25" i="39"/>
  <c r="AH43" i="39"/>
  <c r="AH6" i="39"/>
  <c r="AH30" i="39"/>
  <c r="AH29" i="39"/>
  <c r="AH50" i="39"/>
  <c r="AH37" i="39"/>
  <c r="AH47" i="39"/>
  <c r="AE6" i="39"/>
  <c r="AH43" i="38"/>
  <c r="AH47" i="38"/>
  <c r="AH36" i="38"/>
  <c r="AH27" i="38"/>
  <c r="AH39" i="38"/>
  <c r="AH44" i="38"/>
  <c r="AH35" i="38"/>
  <c r="AH40" i="38"/>
  <c r="AH48" i="38"/>
  <c r="AH31" i="38"/>
  <c r="AH37" i="37"/>
  <c r="AH43" i="37"/>
  <c r="AH32" i="37"/>
  <c r="AH24" i="37"/>
  <c r="AH47" i="37"/>
  <c r="AH10" i="37"/>
  <c r="AH22" i="37"/>
  <c r="AH21" i="37"/>
  <c r="AH35" i="37"/>
  <c r="AH27" i="37"/>
  <c r="AH19" i="37"/>
  <c r="AH16" i="37"/>
  <c r="AH18" i="37"/>
  <c r="AH46" i="37"/>
  <c r="AH64" i="30" l="1"/>
  <c r="AG64" i="30"/>
  <c r="AF64" i="30"/>
  <c r="AH63" i="30"/>
  <c r="AG63" i="30"/>
  <c r="AF63" i="30"/>
  <c r="AH62" i="30"/>
  <c r="AG62" i="30"/>
  <c r="AF62" i="30"/>
  <c r="AG57" i="30"/>
  <c r="AF57" i="30"/>
  <c r="AD57" i="30"/>
  <c r="AA57" i="30"/>
  <c r="Z57" i="30" s="1"/>
  <c r="AB57" i="30" s="1"/>
  <c r="AC57" i="30" s="1"/>
  <c r="U57" i="30"/>
  <c r="T57" i="30"/>
  <c r="S57" i="30"/>
  <c r="AG56" i="30"/>
  <c r="AF56" i="30"/>
  <c r="AD56" i="30"/>
  <c r="AA56" i="30"/>
  <c r="Z56" i="30"/>
  <c r="AB56" i="30" s="1"/>
  <c r="AC56" i="30" s="1"/>
  <c r="AE56" i="30" s="1"/>
  <c r="U56" i="30"/>
  <c r="T56" i="30"/>
  <c r="S56" i="30"/>
  <c r="AH55" i="30"/>
  <c r="AH54" i="30"/>
  <c r="AH53" i="30"/>
  <c r="AG53" i="30"/>
  <c r="AF53" i="30"/>
  <c r="AG52" i="30"/>
  <c r="AF52" i="30"/>
  <c r="AD52" i="30"/>
  <c r="AA52" i="30"/>
  <c r="Z52" i="30" s="1"/>
  <c r="U52" i="30"/>
  <c r="T52" i="30"/>
  <c r="S52" i="30"/>
  <c r="AG51" i="30"/>
  <c r="AF51" i="30"/>
  <c r="AD51" i="30"/>
  <c r="AA51" i="30"/>
  <c r="Z51" i="30"/>
  <c r="U51" i="30"/>
  <c r="T51" i="30"/>
  <c r="S51" i="30"/>
  <c r="AG50" i="30"/>
  <c r="AF50" i="30"/>
  <c r="AD50" i="30"/>
  <c r="AA50" i="30"/>
  <c r="Z50" i="30" s="1"/>
  <c r="U50" i="30"/>
  <c r="T50" i="30"/>
  <c r="S50" i="30"/>
  <c r="AG49" i="30"/>
  <c r="AF49" i="30"/>
  <c r="AD49" i="30"/>
  <c r="AA49" i="30"/>
  <c r="Z49" i="30"/>
  <c r="U49" i="30"/>
  <c r="T49" i="30"/>
  <c r="S49" i="30"/>
  <c r="AG48" i="30"/>
  <c r="AF48" i="30"/>
  <c r="AD48" i="30"/>
  <c r="AA48" i="30"/>
  <c r="Z48" i="30"/>
  <c r="U48" i="30"/>
  <c r="T48" i="30"/>
  <c r="S48" i="30"/>
  <c r="AG47" i="30"/>
  <c r="AF47" i="30"/>
  <c r="AD47" i="30"/>
  <c r="AA47" i="30"/>
  <c r="Z47" i="30" s="1"/>
  <c r="U47" i="30"/>
  <c r="T47" i="30"/>
  <c r="S47" i="30"/>
  <c r="AG46" i="30"/>
  <c r="AF46" i="30"/>
  <c r="AD46" i="30"/>
  <c r="AA46" i="30"/>
  <c r="Z46" i="30"/>
  <c r="U46" i="30"/>
  <c r="T46" i="30"/>
  <c r="S46" i="30"/>
  <c r="AG45" i="30"/>
  <c r="AF45" i="30"/>
  <c r="AD45" i="30"/>
  <c r="AA45" i="30"/>
  <c r="Z45" i="30"/>
  <c r="U45" i="30"/>
  <c r="T45" i="30"/>
  <c r="S45" i="30"/>
  <c r="AG44" i="30"/>
  <c r="AF44" i="30"/>
  <c r="AD44" i="30"/>
  <c r="AA44" i="30"/>
  <c r="Z44" i="30" s="1"/>
  <c r="U44" i="30"/>
  <c r="T44" i="30"/>
  <c r="S44" i="30"/>
  <c r="AG43" i="30"/>
  <c r="AF43" i="30"/>
  <c r="AD43" i="30"/>
  <c r="AA43" i="30"/>
  <c r="Z43" i="30"/>
  <c r="U43" i="30"/>
  <c r="T43" i="30"/>
  <c r="S43" i="30"/>
  <c r="AG42" i="30"/>
  <c r="AF42" i="30"/>
  <c r="AD42" i="30"/>
  <c r="AA42" i="30"/>
  <c r="Z42" i="30"/>
  <c r="U42" i="30"/>
  <c r="T42" i="30"/>
  <c r="S42" i="30"/>
  <c r="AG41" i="30"/>
  <c r="AF41" i="30"/>
  <c r="AD41" i="30"/>
  <c r="AA41" i="30"/>
  <c r="Z41" i="30" s="1"/>
  <c r="U41" i="30"/>
  <c r="T41" i="30"/>
  <c r="S41" i="30"/>
  <c r="AG40" i="30"/>
  <c r="AF40" i="30"/>
  <c r="AD40" i="30"/>
  <c r="AA40" i="30"/>
  <c r="Z40" i="30"/>
  <c r="U40" i="30"/>
  <c r="T40" i="30"/>
  <c r="S40" i="30"/>
  <c r="AG39" i="30"/>
  <c r="AF39" i="30"/>
  <c r="AD39" i="30"/>
  <c r="AA39" i="30"/>
  <c r="Z39" i="30" s="1"/>
  <c r="U39" i="30"/>
  <c r="T39" i="30"/>
  <c r="S39" i="30"/>
  <c r="AG38" i="30"/>
  <c r="AF38" i="30"/>
  <c r="AD38" i="30"/>
  <c r="AA38" i="30"/>
  <c r="Z38" i="30" s="1"/>
  <c r="U38" i="30"/>
  <c r="T38" i="30"/>
  <c r="S38" i="30"/>
  <c r="AG37" i="30"/>
  <c r="AF37" i="30"/>
  <c r="AD37" i="30"/>
  <c r="AA37" i="30"/>
  <c r="Z37" i="30"/>
  <c r="U37" i="30"/>
  <c r="T37" i="30"/>
  <c r="S37" i="30"/>
  <c r="AG36" i="30"/>
  <c r="AF36" i="30"/>
  <c r="AD36" i="30"/>
  <c r="AA36" i="30"/>
  <c r="Z36" i="30" s="1"/>
  <c r="U36" i="30"/>
  <c r="T36" i="30"/>
  <c r="S36" i="30"/>
  <c r="AG35" i="30"/>
  <c r="AF35" i="30"/>
  <c r="AD35" i="30"/>
  <c r="AA35" i="30"/>
  <c r="Z35" i="30" s="1"/>
  <c r="U35" i="30"/>
  <c r="T35" i="30"/>
  <c r="S35" i="30"/>
  <c r="AG34" i="30"/>
  <c r="AF34" i="30"/>
  <c r="AD34" i="30"/>
  <c r="AA34" i="30"/>
  <c r="Z34" i="30" s="1"/>
  <c r="U34" i="30"/>
  <c r="T34" i="30"/>
  <c r="S34" i="30"/>
  <c r="AG33" i="30"/>
  <c r="AF33" i="30"/>
  <c r="AD33" i="30"/>
  <c r="AA33" i="30"/>
  <c r="Z33" i="30" s="1"/>
  <c r="U33" i="30"/>
  <c r="T33" i="30"/>
  <c r="S33" i="30"/>
  <c r="AG32" i="30"/>
  <c r="AF32" i="30"/>
  <c r="AD32" i="30"/>
  <c r="AA32" i="30"/>
  <c r="Z32" i="30" s="1"/>
  <c r="U32" i="30"/>
  <c r="T32" i="30"/>
  <c r="S32" i="30"/>
  <c r="AG31" i="30"/>
  <c r="AF31" i="30"/>
  <c r="AD31" i="30"/>
  <c r="AA31" i="30"/>
  <c r="Z31" i="30" s="1"/>
  <c r="U31" i="30"/>
  <c r="T31" i="30"/>
  <c r="S31" i="30"/>
  <c r="AG30" i="30"/>
  <c r="AF30" i="30"/>
  <c r="AD30" i="30"/>
  <c r="AA30" i="30"/>
  <c r="Z30" i="30" s="1"/>
  <c r="U30" i="30"/>
  <c r="T30" i="30"/>
  <c r="S30" i="30"/>
  <c r="AG29" i="30"/>
  <c r="AF29" i="30"/>
  <c r="AD29" i="30"/>
  <c r="AA29" i="30"/>
  <c r="Z29" i="30" s="1"/>
  <c r="U29" i="30"/>
  <c r="T29" i="30"/>
  <c r="S29" i="30"/>
  <c r="AG28" i="30"/>
  <c r="AF28" i="30"/>
  <c r="AD28" i="30"/>
  <c r="AA28" i="30"/>
  <c r="Z28" i="30" s="1"/>
  <c r="U28" i="30"/>
  <c r="T28" i="30"/>
  <c r="S28" i="30"/>
  <c r="AG27" i="30"/>
  <c r="AF27" i="30"/>
  <c r="AD27" i="30"/>
  <c r="AA27" i="30"/>
  <c r="Z27" i="30" s="1"/>
  <c r="U27" i="30"/>
  <c r="T27" i="30"/>
  <c r="S27" i="30"/>
  <c r="AG26" i="30"/>
  <c r="AF26" i="30"/>
  <c r="AD26" i="30"/>
  <c r="AA26" i="30"/>
  <c r="Z26" i="30" s="1"/>
  <c r="U26" i="30"/>
  <c r="T26" i="30"/>
  <c r="S26" i="30"/>
  <c r="AG25" i="30"/>
  <c r="AF25" i="30"/>
  <c r="AD25" i="30"/>
  <c r="AA25" i="30"/>
  <c r="Z25" i="30" s="1"/>
  <c r="AG24" i="30"/>
  <c r="AF24" i="30"/>
  <c r="AD24" i="30"/>
  <c r="AA24" i="30"/>
  <c r="Z24" i="30" s="1"/>
  <c r="AB24" i="30" s="1"/>
  <c r="AC24" i="30" s="1"/>
  <c r="AE24" i="30" s="1"/>
  <c r="U24" i="30"/>
  <c r="T24" i="30"/>
  <c r="S24" i="30"/>
  <c r="AG23" i="30"/>
  <c r="AF23" i="30"/>
  <c r="AD23" i="30"/>
  <c r="AA23" i="30"/>
  <c r="Z23" i="30"/>
  <c r="AB23" i="30" s="1"/>
  <c r="AC23" i="30" s="1"/>
  <c r="AE23" i="30" s="1"/>
  <c r="U23" i="30"/>
  <c r="T23" i="30"/>
  <c r="S23" i="30"/>
  <c r="AG22" i="30"/>
  <c r="AF22" i="30"/>
  <c r="AD22" i="30"/>
  <c r="AA22" i="30"/>
  <c r="Z22" i="30" s="1"/>
  <c r="U22" i="30"/>
  <c r="T22" i="30"/>
  <c r="S22" i="30"/>
  <c r="AG21" i="30"/>
  <c r="AF21" i="30"/>
  <c r="AD21" i="30"/>
  <c r="AA21" i="30"/>
  <c r="Z21" i="30"/>
  <c r="AB21" i="30" s="1"/>
  <c r="AC21" i="30" s="1"/>
  <c r="U21" i="30"/>
  <c r="T21" i="30"/>
  <c r="S21" i="30"/>
  <c r="AG20" i="30"/>
  <c r="AF20" i="30"/>
  <c r="AD20" i="30"/>
  <c r="AA20" i="30"/>
  <c r="Z20" i="30"/>
  <c r="AB20" i="30" s="1"/>
  <c r="AC20" i="30" s="1"/>
  <c r="U20" i="30"/>
  <c r="T20" i="30"/>
  <c r="S20" i="30"/>
  <c r="AG19" i="30"/>
  <c r="AF19" i="30"/>
  <c r="AD19" i="30"/>
  <c r="AA19" i="30"/>
  <c r="Z19" i="30" s="1"/>
  <c r="AB19" i="30" s="1"/>
  <c r="AC19" i="30" s="1"/>
  <c r="AE19" i="30" s="1"/>
  <c r="U19" i="30"/>
  <c r="T19" i="30"/>
  <c r="S19" i="30"/>
  <c r="AG18" i="30"/>
  <c r="AF18" i="30"/>
  <c r="AD18" i="30"/>
  <c r="AA18" i="30"/>
  <c r="Z18" i="30" s="1"/>
  <c r="U18" i="30"/>
  <c r="T18" i="30"/>
  <c r="S18" i="30"/>
  <c r="AG17" i="30"/>
  <c r="AF17" i="30"/>
  <c r="AD17" i="30"/>
  <c r="AA17" i="30"/>
  <c r="Z17" i="30"/>
  <c r="AB17" i="30" s="1"/>
  <c r="AC17" i="30" s="1"/>
  <c r="AE17" i="30" s="1"/>
  <c r="U17" i="30"/>
  <c r="T17" i="30"/>
  <c r="S17" i="30"/>
  <c r="AG16" i="30"/>
  <c r="AF16" i="30"/>
  <c r="AD16" i="30"/>
  <c r="AA16" i="30"/>
  <c r="Z16" i="30" s="1"/>
  <c r="AB16" i="30" s="1"/>
  <c r="AC16" i="30" s="1"/>
  <c r="U16" i="30"/>
  <c r="T16" i="30"/>
  <c r="S16" i="30"/>
  <c r="AG15" i="30"/>
  <c r="AF15" i="30"/>
  <c r="AD15" i="30"/>
  <c r="AA15" i="30"/>
  <c r="Z15" i="30"/>
  <c r="AB15" i="30" s="1"/>
  <c r="AC15" i="30" s="1"/>
  <c r="AE15" i="30" s="1"/>
  <c r="U15" i="30"/>
  <c r="T15" i="30"/>
  <c r="S15" i="30"/>
  <c r="AG14" i="30"/>
  <c r="AF14" i="30"/>
  <c r="AD14" i="30"/>
  <c r="AA14" i="30"/>
  <c r="Z14" i="30" s="1"/>
  <c r="U14" i="30"/>
  <c r="T14" i="30"/>
  <c r="S14" i="30"/>
  <c r="AG13" i="30"/>
  <c r="AF13" i="30"/>
  <c r="AD13" i="30"/>
  <c r="AA13" i="30"/>
  <c r="Z13" i="30" s="1"/>
  <c r="AB13" i="30" s="1"/>
  <c r="AC13" i="30" s="1"/>
  <c r="U13" i="30"/>
  <c r="T13" i="30"/>
  <c r="S13" i="30"/>
  <c r="AG12" i="30"/>
  <c r="AF12" i="30"/>
  <c r="AD12" i="30"/>
  <c r="AA12" i="30"/>
  <c r="Z12" i="30" s="1"/>
  <c r="AB12" i="30" s="1"/>
  <c r="AC12" i="30" s="1"/>
  <c r="AE12" i="30" s="1"/>
  <c r="U12" i="30"/>
  <c r="T12" i="30"/>
  <c r="S12" i="30"/>
  <c r="AG11" i="30"/>
  <c r="AF11" i="30"/>
  <c r="AD11" i="30"/>
  <c r="AA11" i="30"/>
  <c r="Z11" i="30" s="1"/>
  <c r="AB11" i="30" s="1"/>
  <c r="AC11" i="30" s="1"/>
  <c r="AE11" i="30" s="1"/>
  <c r="U11" i="30"/>
  <c r="T11" i="30"/>
  <c r="S11" i="30"/>
  <c r="AG10" i="30"/>
  <c r="AF10" i="30"/>
  <c r="AD10" i="30"/>
  <c r="AA10" i="30"/>
  <c r="Z10" i="30" s="1"/>
  <c r="U10" i="30"/>
  <c r="T10" i="30"/>
  <c r="S10" i="30"/>
  <c r="AG9" i="30"/>
  <c r="AF9" i="30"/>
  <c r="AD9" i="30"/>
  <c r="AA9" i="30"/>
  <c r="Z9" i="30"/>
  <c r="AB9" i="30" s="1"/>
  <c r="AC9" i="30" s="1"/>
  <c r="AE9" i="30" s="1"/>
  <c r="U9" i="30"/>
  <c r="T9" i="30"/>
  <c r="S9" i="30"/>
  <c r="AG8" i="30"/>
  <c r="AF8" i="30"/>
  <c r="AD8" i="30"/>
  <c r="AA8" i="30"/>
  <c r="Z8" i="30" s="1"/>
  <c r="AB8" i="30" s="1"/>
  <c r="AC8" i="30" s="1"/>
  <c r="AE8" i="30" s="1"/>
  <c r="U8" i="30"/>
  <c r="T8" i="30"/>
  <c r="S8" i="30"/>
  <c r="AG6" i="30"/>
  <c r="AF6" i="30"/>
  <c r="AD6" i="30"/>
  <c r="AB6" i="30"/>
  <c r="AA6" i="30"/>
  <c r="AC6" i="30" s="1"/>
  <c r="U6" i="30"/>
  <c r="T6" i="30"/>
  <c r="S6" i="30"/>
  <c r="AE20" i="30" l="1"/>
  <c r="AE21" i="30"/>
  <c r="AE13" i="30"/>
  <c r="AE57" i="30"/>
  <c r="AE16" i="30"/>
  <c r="Z6" i="30"/>
  <c r="AE6" i="30" s="1"/>
  <c r="AH6" i="30" s="1"/>
  <c r="AB10" i="30"/>
  <c r="AC10" i="30" s="1"/>
  <c r="AE10" i="30" s="1"/>
  <c r="AB18" i="30"/>
  <c r="AC18" i="30" s="1"/>
  <c r="AE18" i="30" s="1"/>
  <c r="AH18" i="30"/>
  <c r="AB25" i="30"/>
  <c r="AC25" i="30" s="1"/>
  <c r="AE25" i="30" s="1"/>
  <c r="AB33" i="30"/>
  <c r="AC33" i="30" s="1"/>
  <c r="AE33" i="30" s="1"/>
  <c r="AB14" i="30"/>
  <c r="AC14" i="30" s="1"/>
  <c r="AE14" i="30" s="1"/>
  <c r="AB27" i="30"/>
  <c r="AC27" i="30" s="1"/>
  <c r="AE27" i="30" s="1"/>
  <c r="AB22" i="30"/>
  <c r="AC22" i="30" s="1"/>
  <c r="AE22" i="30" s="1"/>
  <c r="AB29" i="30"/>
  <c r="AC29" i="30" s="1"/>
  <c r="AE29" i="30" s="1"/>
  <c r="AB47" i="30"/>
  <c r="AC47" i="30" s="1"/>
  <c r="AE47" i="30" s="1"/>
  <c r="AB51" i="30"/>
  <c r="AC51" i="30" s="1"/>
  <c r="AE51" i="30" s="1"/>
  <c r="AH9" i="30"/>
  <c r="AH13" i="30"/>
  <c r="AH17" i="30"/>
  <c r="AH21" i="30"/>
  <c r="AB26" i="30"/>
  <c r="AC26" i="30" s="1"/>
  <c r="AE26" i="30" s="1"/>
  <c r="AB30" i="30"/>
  <c r="AC30" i="30" s="1"/>
  <c r="AE30" i="30" s="1"/>
  <c r="AB34" i="30"/>
  <c r="AC34" i="30" s="1"/>
  <c r="AE34" i="30" s="1"/>
  <c r="AB38" i="30"/>
  <c r="AC38" i="30" s="1"/>
  <c r="AE38" i="30" s="1"/>
  <c r="AB42" i="30"/>
  <c r="AC42" i="30" s="1"/>
  <c r="AE42" i="30" s="1"/>
  <c r="AB46" i="30"/>
  <c r="AC46" i="30" s="1"/>
  <c r="AE46" i="30" s="1"/>
  <c r="AB50" i="30"/>
  <c r="AC50" i="30" s="1"/>
  <c r="AE50" i="30" s="1"/>
  <c r="AH8" i="30"/>
  <c r="AH12" i="30"/>
  <c r="AH16" i="30"/>
  <c r="AH20" i="30"/>
  <c r="AH24" i="30"/>
  <c r="AB37" i="30"/>
  <c r="AC37" i="30" s="1"/>
  <c r="AE37" i="30" s="1"/>
  <c r="AB41" i="30"/>
  <c r="AC41" i="30" s="1"/>
  <c r="AE41" i="30" s="1"/>
  <c r="AB45" i="30"/>
  <c r="AC45" i="30" s="1"/>
  <c r="AE45" i="30" s="1"/>
  <c r="AB49" i="30"/>
  <c r="AC49" i="30" s="1"/>
  <c r="AE49" i="30" s="1"/>
  <c r="AB52" i="30"/>
  <c r="AC52" i="30" s="1"/>
  <c r="AE52" i="30" s="1"/>
  <c r="AB28" i="30"/>
  <c r="AC28" i="30" s="1"/>
  <c r="AE28" i="30" s="1"/>
  <c r="AB32" i="30"/>
  <c r="AC32" i="30" s="1"/>
  <c r="AE32" i="30" s="1"/>
  <c r="AB36" i="30"/>
  <c r="AC36" i="30" s="1"/>
  <c r="AE36" i="30" s="1"/>
  <c r="AB40" i="30"/>
  <c r="AC40" i="30" s="1"/>
  <c r="AE40" i="30" s="1"/>
  <c r="AB44" i="30"/>
  <c r="AC44" i="30" s="1"/>
  <c r="AE44" i="30" s="1"/>
  <c r="AB48" i="30"/>
  <c r="AC48" i="30" s="1"/>
  <c r="AE48" i="30" s="1"/>
  <c r="AB31" i="30"/>
  <c r="AC31" i="30" s="1"/>
  <c r="AE31" i="30" s="1"/>
  <c r="AB35" i="30"/>
  <c r="AC35" i="30" s="1"/>
  <c r="AE35" i="30" s="1"/>
  <c r="AB39" i="30"/>
  <c r="AC39" i="30" s="1"/>
  <c r="AE39" i="30" s="1"/>
  <c r="AB43" i="30"/>
  <c r="AC43" i="30" s="1"/>
  <c r="AE43" i="30" s="1"/>
  <c r="AH11" i="30"/>
  <c r="AH15" i="30"/>
  <c r="AH19" i="30"/>
  <c r="AH23" i="30"/>
  <c r="AH56" i="30"/>
  <c r="AH57" i="30"/>
  <c r="AH46" i="30" l="1"/>
  <c r="AH14" i="30"/>
  <c r="AH43" i="30"/>
  <c r="AH40" i="30"/>
  <c r="AH45" i="30"/>
  <c r="AH39" i="30"/>
  <c r="AH27" i="30"/>
  <c r="AH32" i="30"/>
  <c r="AH51" i="30"/>
  <c r="AH34" i="30"/>
  <c r="AH48" i="30"/>
  <c r="AH52" i="30"/>
  <c r="AH25" i="30"/>
  <c r="AH30" i="30"/>
  <c r="AH29" i="30"/>
  <c r="AH44" i="30"/>
  <c r="AH49" i="30"/>
  <c r="AH50" i="30"/>
  <c r="AH26" i="30"/>
  <c r="AH22" i="30"/>
  <c r="AH10" i="30"/>
  <c r="AH36" i="30"/>
  <c r="AH41" i="30"/>
  <c r="AH42" i="30"/>
  <c r="AH35" i="30"/>
  <c r="AH37" i="30"/>
  <c r="AH38" i="30"/>
  <c r="AH31" i="30"/>
  <c r="AH28" i="30"/>
  <c r="AH33" i="30"/>
  <c r="AH47" i="30"/>
</calcChain>
</file>

<file path=xl/sharedStrings.xml><?xml version="1.0" encoding="utf-8"?>
<sst xmlns="http://schemas.openxmlformats.org/spreadsheetml/2006/main" count="853" uniqueCount="149">
  <si>
    <t>一般細菌</t>
  </si>
  <si>
    <t>大腸菌</t>
  </si>
  <si>
    <t>ｶﾄﾞﾐｳﾑ及びその化合物</t>
  </si>
  <si>
    <t>水銀及びその化合物</t>
  </si>
  <si>
    <t>ｾﾚﾝ及びその化合物</t>
  </si>
  <si>
    <t>鉛及びその化合物</t>
  </si>
  <si>
    <t>ﾋ素及びその化合物</t>
  </si>
  <si>
    <t>六価ｸﾛﾑ化合物</t>
  </si>
  <si>
    <t>亜硝酸態窒素</t>
    <rPh sb="0" eb="3">
      <t>アショウサン</t>
    </rPh>
    <rPh sb="3" eb="4">
      <t>タイ</t>
    </rPh>
    <rPh sb="4" eb="6">
      <t>チッソ</t>
    </rPh>
    <phoneticPr fontId="3"/>
  </si>
  <si>
    <t>ｼｱﾝ化物ｲｵﾝ及び塩化ｼｱﾝ</t>
  </si>
  <si>
    <t>硝酸態窒素及び亜硝酸態窒素</t>
  </si>
  <si>
    <t>ﾌｯ素及びその化合物</t>
  </si>
  <si>
    <t>ﾎｳ素及びその化合物</t>
  </si>
  <si>
    <t>四塩化炭素</t>
  </si>
  <si>
    <t>1,4-ｼﾞｵｷｻﾝ</t>
  </si>
  <si>
    <t>ｼﾞｸﾛﾛﾒﾀﾝ</t>
  </si>
  <si>
    <t>ﾃﾄﾗｸﾛﾛｴﾁﾚﾝ</t>
  </si>
  <si>
    <t>ﾄﾘｸﾛﾛｴﾁﾚﾝ</t>
  </si>
  <si>
    <t>ﾍﾞﾝｾﾞﾝ</t>
  </si>
  <si>
    <t>塩素酸</t>
  </si>
  <si>
    <t>ｸﾛﾛ酢酸</t>
  </si>
  <si>
    <t>ｸﾛﾛﾎﾙﾑ</t>
  </si>
  <si>
    <t>ｼﾞｸﾛﾛ酢酸</t>
  </si>
  <si>
    <t>ｼﾞﾌﾞﾛﾓｸﾛﾛﾒﾀﾝ</t>
  </si>
  <si>
    <t>臭素酸</t>
  </si>
  <si>
    <t>総ﾄﾘﾊﾛﾒﾀﾝ</t>
  </si>
  <si>
    <t>ﾄﾘｸﾛﾛ酢酸</t>
  </si>
  <si>
    <t>ﾌﾞﾛﾓｼﾞｸﾛﾛﾒﾀﾝ</t>
  </si>
  <si>
    <t>ﾌﾞﾛﾓﾎﾙﾑ</t>
  </si>
  <si>
    <t>ﾎﾙﾑｱﾙﾃﾞﾋﾄﾞ</t>
  </si>
  <si>
    <t>亜鉛及びその化合物</t>
  </si>
  <si>
    <t>ｱﾙﾐﾆｳﾑ及びその化合物</t>
  </si>
  <si>
    <t>鉄及びその化合物</t>
  </si>
  <si>
    <t>銅及びその化合物</t>
  </si>
  <si>
    <t>ﾅﾄﾘｳﾑ及びその化合物</t>
  </si>
  <si>
    <t>ﾏﾝｶﾞﾝ及びその化合物</t>
  </si>
  <si>
    <t>塩化物ｲｵﾝ</t>
  </si>
  <si>
    <t>ｶﾙｼｳﾑ、ﾏｸﾞﾈｼｳﾑ等(硬度)</t>
  </si>
  <si>
    <t>蒸発残留物</t>
  </si>
  <si>
    <t>陰ｲｵﾝ界面活性剤</t>
  </si>
  <si>
    <t>ｼﾞｪｵｽﾐﾝ</t>
  </si>
  <si>
    <t>2-ﾒﾁﾙｲｿﾎﾞﾙﾈｵｰﾙ</t>
  </si>
  <si>
    <t>非ｲｵﾝ界面活性剤</t>
  </si>
  <si>
    <t>ﾌｪﾉｰﾙ類</t>
  </si>
  <si>
    <t>有機物(全有機炭素(TOC)の量)</t>
  </si>
  <si>
    <t>pH値</t>
  </si>
  <si>
    <t>味</t>
  </si>
  <si>
    <t>臭気</t>
  </si>
  <si>
    <t>色度</t>
  </si>
  <si>
    <t>濁度</t>
  </si>
  <si>
    <t>番号</t>
    <rPh sb="0" eb="2">
      <t>バンゴウ</t>
    </rPh>
    <phoneticPr fontId="1"/>
  </si>
  <si>
    <t>項目名</t>
    <rPh sb="0" eb="2">
      <t>コウモク</t>
    </rPh>
    <rPh sb="2" eb="3">
      <t>メイ</t>
    </rPh>
    <phoneticPr fontId="1"/>
  </si>
  <si>
    <t>基準値</t>
    <rPh sb="0" eb="3">
      <t>キジュンチ</t>
    </rPh>
    <phoneticPr fontId="1"/>
  </si>
  <si>
    <t>検出されないこと</t>
  </si>
  <si>
    <t>5.8  ～  8.6</t>
  </si>
  <si>
    <t>異常でないこと</t>
  </si>
  <si>
    <t>5度以下</t>
  </si>
  <si>
    <t>2度以下</t>
  </si>
  <si>
    <t>採水日</t>
    <rPh sb="0" eb="2">
      <t>サイスイ</t>
    </rPh>
    <rPh sb="2" eb="3">
      <t>ヒ</t>
    </rPh>
    <phoneticPr fontId="1"/>
  </si>
  <si>
    <t>気温</t>
  </si>
  <si>
    <t>水温</t>
  </si>
  <si>
    <t>備考</t>
    <rPh sb="0" eb="2">
      <t>ビコウ</t>
    </rPh>
    <phoneticPr fontId="1"/>
  </si>
  <si>
    <t>記号&lt;は未満を表す</t>
    <rPh sb="0" eb="2">
      <t>キゴウ</t>
    </rPh>
    <rPh sb="4" eb="6">
      <t>ミマン</t>
    </rPh>
    <rPh sb="7" eb="8">
      <t>アラワ</t>
    </rPh>
    <phoneticPr fontId="1"/>
  </si>
  <si>
    <t>ｼｽ-1,2-ｼﾞｸﾛﾛｴﾁﾚﾝ及び
ﾄﾗﾝｽ-1,2-ｼﾞｸﾛﾛｴﾁﾚﾝ</t>
    <phoneticPr fontId="1"/>
  </si>
  <si>
    <t>採取場所：</t>
    <rPh sb="0" eb="2">
      <t>サイシュ</t>
    </rPh>
    <rPh sb="2" eb="4">
      <t>バショ</t>
    </rPh>
    <phoneticPr fontId="1"/>
  </si>
  <si>
    <t>100個/mL以下</t>
  </si>
  <si>
    <t>0.003mg/L以下</t>
  </si>
  <si>
    <t>0.0005mg/L以下</t>
  </si>
  <si>
    <t>0.01mg/L以下</t>
  </si>
  <si>
    <t>0.05mg/L以下</t>
  </si>
  <si>
    <t>0.04mg/L以下</t>
  </si>
  <si>
    <t>10mg/L以下</t>
  </si>
  <si>
    <t>0.8mg/L以下</t>
  </si>
  <si>
    <t>1.0mg/L以下</t>
  </si>
  <si>
    <t>0.002mg/L以下</t>
  </si>
  <si>
    <t>0.02mg/L以下</t>
  </si>
  <si>
    <t>0.6mg/L以下</t>
  </si>
  <si>
    <t>0.06mg/L以下</t>
  </si>
  <si>
    <t>0.03mg/L以下</t>
  </si>
  <si>
    <t>0.1mg/L以下</t>
  </si>
  <si>
    <t>0.09mg/L以下</t>
  </si>
  <si>
    <t>0.08mg/L以下</t>
  </si>
  <si>
    <t>0.2mg/L以下</t>
  </si>
  <si>
    <t>0.3mg/L以下</t>
  </si>
  <si>
    <t>200mg/L以下</t>
  </si>
  <si>
    <t>300mg/L以下</t>
  </si>
  <si>
    <t>500mg/L以下</t>
  </si>
  <si>
    <t>0.00001mg/L以下</t>
  </si>
  <si>
    <t>0.005mg/L以下</t>
  </si>
  <si>
    <t>3mg/L以下</t>
  </si>
  <si>
    <t>遊離残留塩素</t>
    <rPh sb="0" eb="2">
      <t>ユウリ</t>
    </rPh>
    <phoneticPr fontId="1"/>
  </si>
  <si>
    <t>0.02mg/L以下</t>
    <phoneticPr fontId="5"/>
  </si>
  <si>
    <t>最大値</t>
    <rPh sb="0" eb="3">
      <t>サイダイチ</t>
    </rPh>
    <phoneticPr fontId="5"/>
  </si>
  <si>
    <t>最小値</t>
    <rPh sb="0" eb="3">
      <t>サイショウチ</t>
    </rPh>
    <phoneticPr fontId="5"/>
  </si>
  <si>
    <t>平均値</t>
    <rPh sb="0" eb="3">
      <t>ヘイキンチ</t>
    </rPh>
    <phoneticPr fontId="5"/>
  </si>
  <si>
    <t>異常なし</t>
    <rPh sb="0" eb="2">
      <t>イジョウ</t>
    </rPh>
    <phoneticPr fontId="6"/>
  </si>
  <si>
    <t>　</t>
    <phoneticPr fontId="6"/>
  </si>
  <si>
    <t>陽性</t>
    <rPh sb="0" eb="2">
      <t>ヨウセイ</t>
    </rPh>
    <phoneticPr fontId="6"/>
  </si>
  <si>
    <t>-</t>
    <phoneticPr fontId="7"/>
  </si>
  <si>
    <t>下限値以下</t>
    <rPh sb="0" eb="5">
      <t>カゲンチイカ</t>
    </rPh>
    <phoneticPr fontId="7"/>
  </si>
  <si>
    <t>不検出</t>
    <rPh sb="0" eb="3">
      <t>フケンシュツ</t>
    </rPh>
    <phoneticPr fontId="7"/>
  </si>
  <si>
    <t>&lt;0.001</t>
    <phoneticPr fontId="7"/>
  </si>
  <si>
    <t>&lt;0.004</t>
    <phoneticPr fontId="7"/>
  </si>
  <si>
    <t>&lt;0.0003</t>
    <phoneticPr fontId="7"/>
  </si>
  <si>
    <t>&lt;0.00005</t>
    <phoneticPr fontId="7"/>
  </si>
  <si>
    <t>&lt;0.002</t>
    <phoneticPr fontId="7"/>
  </si>
  <si>
    <t>&lt;0.05</t>
    <phoneticPr fontId="7"/>
  </si>
  <si>
    <t>&lt;0.08</t>
    <phoneticPr fontId="7"/>
  </si>
  <si>
    <t>&lt;0.1</t>
    <phoneticPr fontId="7"/>
  </si>
  <si>
    <t>&lt;0.0002</t>
    <phoneticPr fontId="7"/>
  </si>
  <si>
    <t>&lt;0.005</t>
    <phoneticPr fontId="7"/>
  </si>
  <si>
    <t>&lt;0.06</t>
    <phoneticPr fontId="7"/>
  </si>
  <si>
    <t>&lt;0.003</t>
    <phoneticPr fontId="7"/>
  </si>
  <si>
    <t>&lt;0.008</t>
    <phoneticPr fontId="7"/>
  </si>
  <si>
    <t>&lt;0.01</t>
    <phoneticPr fontId="7"/>
  </si>
  <si>
    <t>&lt;0.03</t>
    <phoneticPr fontId="7"/>
  </si>
  <si>
    <t>&lt;0.2</t>
    <phoneticPr fontId="7"/>
  </si>
  <si>
    <t>&lt;1</t>
    <phoneticPr fontId="7"/>
  </si>
  <si>
    <t>&lt;0.02</t>
    <phoneticPr fontId="7"/>
  </si>
  <si>
    <t>&lt;0.000001</t>
    <phoneticPr fontId="7"/>
  </si>
  <si>
    <t>&lt;0.0005</t>
    <phoneticPr fontId="7"/>
  </si>
  <si>
    <t>&lt;0.3</t>
    <phoneticPr fontId="7"/>
  </si>
  <si>
    <t>&lt;0.5</t>
    <phoneticPr fontId="7"/>
  </si>
  <si>
    <t>下限値</t>
    <rPh sb="0" eb="3">
      <t>カゲンチ</t>
    </rPh>
    <phoneticPr fontId="7"/>
  </si>
  <si>
    <t>調査回数</t>
    <rPh sb="0" eb="4">
      <t>チョウサカイスウ</t>
    </rPh>
    <phoneticPr fontId="7"/>
  </si>
  <si>
    <t>未調査回数</t>
    <rPh sb="0" eb="5">
      <t>ミチョウサカイスウ</t>
    </rPh>
    <phoneticPr fontId="7"/>
  </si>
  <si>
    <t>下限値未満の回数</t>
    <rPh sb="0" eb="5">
      <t>カゲンチミマン</t>
    </rPh>
    <rPh sb="6" eb="8">
      <t>カイスウ</t>
    </rPh>
    <phoneticPr fontId="7"/>
  </si>
  <si>
    <t>下限値未満の合計</t>
    <rPh sb="0" eb="5">
      <t>カゲンチミマン</t>
    </rPh>
    <rPh sb="6" eb="8">
      <t>ゴウケイ</t>
    </rPh>
    <phoneticPr fontId="7"/>
  </si>
  <si>
    <t>下限値以上の合計</t>
    <rPh sb="0" eb="5">
      <t>カゲンチイジョウ</t>
    </rPh>
    <rPh sb="6" eb="8">
      <t>ゴウケイ</t>
    </rPh>
    <phoneticPr fontId="7"/>
  </si>
  <si>
    <t>平均値</t>
    <rPh sb="0" eb="3">
      <t>ヘイキンチ</t>
    </rPh>
    <phoneticPr fontId="7"/>
  </si>
  <si>
    <t>年度末に挿入用</t>
    <rPh sb="0" eb="3">
      <t>ネンドマツ</t>
    </rPh>
    <rPh sb="4" eb="7">
      <t>ソウニュウヨウ</t>
    </rPh>
    <phoneticPr fontId="7"/>
  </si>
  <si>
    <t>PFOS及びPFOA</t>
    <phoneticPr fontId="10"/>
  </si>
  <si>
    <t>0.00005mg/L以下</t>
    <phoneticPr fontId="10"/>
  </si>
  <si>
    <t>&lt;0.000005</t>
    <phoneticPr fontId="10"/>
  </si>
  <si>
    <t>榛東村水質検査年間一覧表</t>
    <rPh sb="0" eb="3">
      <t>シントウムラ</t>
    </rPh>
    <rPh sb="3" eb="5">
      <t>スイシツ</t>
    </rPh>
    <rPh sb="5" eb="7">
      <t>ケンサ</t>
    </rPh>
    <rPh sb="7" eb="9">
      <t>ネンカン</t>
    </rPh>
    <rPh sb="9" eb="11">
      <t>イチラン</t>
    </rPh>
    <rPh sb="11" eb="12">
      <t>ヒョウ</t>
    </rPh>
    <phoneticPr fontId="1"/>
  </si>
  <si>
    <t>梨子木平浄水場</t>
    <phoneticPr fontId="10"/>
  </si>
  <si>
    <t>ｸﾘﾌﾟﾄｽﾎﾟﾘｼﾞｳﾑ</t>
    <phoneticPr fontId="1"/>
  </si>
  <si>
    <t>検出されないこと</t>
    <phoneticPr fontId="1"/>
  </si>
  <si>
    <t>大腸菌</t>
    <phoneticPr fontId="1"/>
  </si>
  <si>
    <t>嫌気性芽胞菌</t>
    <rPh sb="0" eb="3">
      <t>ケンキセイ</t>
    </rPh>
    <rPh sb="3" eb="4">
      <t>ガ</t>
    </rPh>
    <rPh sb="4" eb="5">
      <t>ホウ</t>
    </rPh>
    <rPh sb="5" eb="6">
      <t>キン</t>
    </rPh>
    <phoneticPr fontId="1"/>
  </si>
  <si>
    <t>陽性</t>
    <rPh sb="0" eb="2">
      <t>ヨウセイ</t>
    </rPh>
    <phoneticPr fontId="1"/>
  </si>
  <si>
    <t>-</t>
    <phoneticPr fontId="1"/>
  </si>
  <si>
    <t>新長岡浄水場　</t>
    <phoneticPr fontId="10"/>
  </si>
  <si>
    <t>南部浄水場　　</t>
    <phoneticPr fontId="10"/>
  </si>
  <si>
    <t>新井浄水場　</t>
    <phoneticPr fontId="10"/>
  </si>
  <si>
    <t>不検出</t>
    <rPh sb="0" eb="3">
      <t>フケンシュツ</t>
    </rPh>
    <phoneticPr fontId="10"/>
  </si>
  <si>
    <t>陽性</t>
    <rPh sb="0" eb="2">
      <t>ヨウセイ</t>
    </rPh>
    <phoneticPr fontId="10"/>
  </si>
  <si>
    <t>不検出</t>
    <rPh sb="0" eb="3">
      <t>フケンシュツ</t>
    </rPh>
    <phoneticPr fontId="10"/>
  </si>
  <si>
    <t>&lt;0.000005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</si>
</sst>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e&quot;年&quot;m&quot;月&quot;d&quot;日&quot;;@"/>
    <numFmt numFmtId="177" formatCode="0.0"/>
    <numFmt numFmtId="178" formatCode="\&lt;0.000"/>
    <numFmt numFmtId="179" formatCode="yyyy&quot;年&quot;m&quot;月&quot;d&quot;日&quot;;@"/>
    <numFmt numFmtId="180" formatCode="&quot;&lt;&quot;0.0"/>
    <numFmt numFmtId="181" formatCode="0.0000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 wrapText="1" shrinkToFit="1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2" fontId="8" fillId="0" borderId="1" xfId="0" applyNumberFormat="1" applyFont="1" applyBorder="1" applyAlignment="1">
      <alignment horizontal="left" vertical="center" indent="1"/>
    </xf>
    <xf numFmtId="2" fontId="8" fillId="0" borderId="5" xfId="0" applyNumberFormat="1" applyFont="1" applyBorder="1" applyAlignment="1">
      <alignment horizontal="left" vertical="center" indent="1"/>
    </xf>
    <xf numFmtId="177" fontId="8" fillId="0" borderId="1" xfId="0" applyNumberFormat="1" applyFont="1" applyBorder="1" applyAlignment="1">
      <alignment horizontal="left" vertical="center" indent="1"/>
    </xf>
    <xf numFmtId="177" fontId="8" fillId="0" borderId="5" xfId="0" applyNumberFormat="1" applyFont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8" xfId="0" applyFont="1" applyBorder="1">
      <alignment vertical="center"/>
    </xf>
    <xf numFmtId="177" fontId="8" fillId="0" borderId="8" xfId="0" applyNumberFormat="1" applyFont="1" applyBorder="1" applyAlignment="1">
      <alignment horizontal="left" vertical="center" indent="1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49" fontId="2" fillId="0" borderId="9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vertical="center" shrinkToFit="1"/>
    </xf>
    <xf numFmtId="176" fontId="8" fillId="0" borderId="13" xfId="0" applyNumberFormat="1" applyFont="1" applyBorder="1" applyAlignment="1">
      <alignment vertical="center" shrinkToFit="1"/>
    </xf>
    <xf numFmtId="2" fontId="8" fillId="0" borderId="2" xfId="0" applyNumberFormat="1" applyFont="1" applyBorder="1" applyAlignment="1">
      <alignment horizontal="left" vertical="center" indent="1"/>
    </xf>
    <xf numFmtId="178" fontId="8" fillId="0" borderId="1" xfId="0" applyNumberFormat="1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179" fontId="8" fillId="0" borderId="11" xfId="0" applyNumberFormat="1" applyFont="1" applyBorder="1" applyAlignment="1">
      <alignment horizontal="center" vertical="center" shrinkToFit="1"/>
    </xf>
    <xf numFmtId="177" fontId="8" fillId="0" borderId="15" xfId="0" applyNumberFormat="1" applyFont="1" applyBorder="1" applyAlignment="1">
      <alignment horizontal="left" vertical="center" indent="1"/>
    </xf>
    <xf numFmtId="177" fontId="8" fillId="0" borderId="14" xfId="0" applyNumberFormat="1" applyFont="1" applyBorder="1" applyAlignment="1">
      <alignment horizontal="left" vertical="center" indent="1"/>
    </xf>
    <xf numFmtId="9" fontId="8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180" fontId="8" fillId="0" borderId="3" xfId="0" applyNumberFormat="1" applyFont="1" applyBorder="1" applyAlignment="1">
      <alignment horizontal="left" vertical="center" indent="1"/>
    </xf>
    <xf numFmtId="180" fontId="8" fillId="0" borderId="1" xfId="0" applyNumberFormat="1" applyFont="1" applyBorder="1" applyAlignment="1">
      <alignment horizontal="left" vertical="center" indent="1"/>
    </xf>
    <xf numFmtId="0" fontId="8" fillId="0" borderId="17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177" fontId="8" fillId="0" borderId="2" xfId="0" applyNumberFormat="1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177" fontId="8" fillId="0" borderId="7" xfId="0" applyNumberFormat="1" applyFont="1" applyBorder="1" applyAlignment="1">
      <alignment horizontal="left" vertical="center" indent="1"/>
    </xf>
    <xf numFmtId="177" fontId="8" fillId="0" borderId="3" xfId="0" applyNumberFormat="1" applyFont="1" applyBorder="1" applyAlignment="1">
      <alignment horizontal="left" vertical="center" indent="1"/>
    </xf>
    <xf numFmtId="181" fontId="8" fillId="0" borderId="1" xfId="0" applyNumberFormat="1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/>
    </xf>
    <xf numFmtId="180" fontId="8" fillId="0" borderId="19" xfId="0" applyNumberFormat="1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10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CD07-94AE-4CE0-A57D-68102ED51667}">
  <dimension ref="A1:AH64"/>
  <sheetViews>
    <sheetView zoomScale="85" zoomScaleNormal="85" workbookViewId="0">
      <selection activeCell="J64" sqref="J64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30" width="18.375" style="5" hidden="1" customWidth="1"/>
    <col min="31" max="34" width="9" style="5" hidden="1" customWidth="1"/>
    <col min="35" max="35" width="0" style="5" hidden="1" customWidth="1"/>
    <col min="36" max="16384" width="9" style="5"/>
  </cols>
  <sheetData>
    <row r="1" spans="1:34" ht="21" x14ac:dyDescent="0.15">
      <c r="A1" s="55" t="s">
        <v>134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34" x14ac:dyDescent="0.15">
      <c r="D2" s="25" t="s">
        <v>64</v>
      </c>
      <c r="E2" s="5" t="s">
        <v>135</v>
      </c>
      <c r="AF2" s="57" t="s">
        <v>130</v>
      </c>
      <c r="AG2" s="57"/>
      <c r="AH2" s="57"/>
    </row>
    <row r="3" spans="1:34" x14ac:dyDescent="0.15">
      <c r="AF3" s="57"/>
      <c r="AG3" s="57"/>
      <c r="AH3" s="57"/>
    </row>
    <row r="4" spans="1:34" ht="14.25" thickBot="1" x14ac:dyDescent="0.2">
      <c r="A4" s="56" t="s">
        <v>58</v>
      </c>
      <c r="B4" s="56"/>
      <c r="C4" s="56"/>
      <c r="D4" s="33">
        <v>46125</v>
      </c>
      <c r="E4" s="33">
        <v>46153</v>
      </c>
      <c r="F4" s="33">
        <v>46181</v>
      </c>
      <c r="G4" s="33">
        <v>46216</v>
      </c>
      <c r="H4" s="33">
        <v>46244</v>
      </c>
      <c r="I4" s="33">
        <v>46279</v>
      </c>
      <c r="J4" s="33">
        <v>46300</v>
      </c>
      <c r="K4" s="33"/>
      <c r="L4" s="33"/>
      <c r="M4" s="33"/>
      <c r="N4" s="33"/>
      <c r="O4" s="33"/>
      <c r="P4" s="26" t="s">
        <v>92</v>
      </c>
      <c r="Q4" s="27" t="s">
        <v>93</v>
      </c>
      <c r="R4" s="27" t="s">
        <v>94</v>
      </c>
      <c r="S4" s="36">
        <v>0.1</v>
      </c>
      <c r="T4" s="36">
        <v>0.2</v>
      </c>
      <c r="U4" s="36">
        <v>0.5</v>
      </c>
      <c r="V4" s="36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5" t="s">
        <v>129</v>
      </c>
      <c r="AF4" s="26" t="s">
        <v>92</v>
      </c>
      <c r="AG4" s="27" t="s">
        <v>93</v>
      </c>
      <c r="AH4" s="27" t="s">
        <v>94</v>
      </c>
    </row>
    <row r="5" spans="1:34" ht="14.25" thickTop="1" x14ac:dyDescent="0.15">
      <c r="A5" s="6" t="s">
        <v>50</v>
      </c>
      <c r="B5" s="6" t="s">
        <v>51</v>
      </c>
      <c r="C5" s="6" t="s">
        <v>52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28"/>
      <c r="R5" s="28"/>
      <c r="AF5" s="29"/>
      <c r="AG5" s="28"/>
      <c r="AH5" s="28"/>
    </row>
    <row r="6" spans="1:34" x14ac:dyDescent="0.15">
      <c r="A6" s="7">
        <v>1</v>
      </c>
      <c r="B6" s="3" t="s">
        <v>0</v>
      </c>
      <c r="C6" s="7" t="s">
        <v>65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40"/>
      <c r="P6" s="41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0</v>
      </c>
      <c r="AC6" s="5">
        <f>AA6*Y6</f>
        <v>0</v>
      </c>
      <c r="AD6" s="5">
        <f>SUM(D6:O6)</f>
        <v>0</v>
      </c>
      <c r="AE6" s="5">
        <f>(AC6+AD6)/Z6</f>
        <v>0</v>
      </c>
      <c r="AF6" s="41">
        <f>MAX(D6:O6)</f>
        <v>0</v>
      </c>
      <c r="AG6" s="8">
        <f>MIN(D6:O6)</f>
        <v>0</v>
      </c>
      <c r="AH6" s="8">
        <f>IF(Z6=AB6,Y6,AE6)</f>
        <v>0</v>
      </c>
    </row>
    <row r="7" spans="1:34" x14ac:dyDescent="0.15">
      <c r="A7" s="9">
        <v>2</v>
      </c>
      <c r="B7" s="1" t="s">
        <v>1</v>
      </c>
      <c r="C7" s="9" t="s">
        <v>53</v>
      </c>
      <c r="D7" s="10"/>
      <c r="E7" s="10" t="s">
        <v>96</v>
      </c>
      <c r="F7" s="10" t="s">
        <v>96</v>
      </c>
      <c r="G7" s="10" t="s">
        <v>96</v>
      </c>
      <c r="H7" s="10" t="s">
        <v>96</v>
      </c>
      <c r="I7" s="10" t="s">
        <v>96</v>
      </c>
      <c r="J7" s="10" t="s">
        <v>96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32"/>
      <c r="Q7" s="10"/>
      <c r="R7" s="10"/>
      <c r="U7" s="5" t="s">
        <v>96</v>
      </c>
      <c r="V7" s="5" t="s">
        <v>97</v>
      </c>
      <c r="X7" s="5" t="s">
        <v>100</v>
      </c>
      <c r="AF7" s="32"/>
      <c r="AG7" s="8"/>
      <c r="AH7" s="10"/>
    </row>
    <row r="8" spans="1:34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32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7" si="3">AB8*Y8</f>
        <v>3.5999999999999999E-3</v>
      </c>
      <c r="AD8" s="5">
        <f t="shared" ref="AD8:AD57" si="4">SUM(D8:O8)</f>
        <v>0</v>
      </c>
      <c r="AE8" s="5">
        <f t="shared" ref="AE8:AE57" si="5">(AC8+AD8)/Z8</f>
        <v>2.9999999999999997E-4</v>
      </c>
      <c r="AF8" s="32" t="str">
        <f>IF(COUNT(D8:O8)&gt;=1,MAX(D8:O8),"&lt;0.0003")</f>
        <v>&lt;0.0003</v>
      </c>
      <c r="AG8" s="8">
        <f>IF(COUNTIF(D8:O8,"~&lt;*")&gt;=1,"&lt;0.0003",MIN(D8:O8))</f>
        <v>0</v>
      </c>
      <c r="AH8" s="46" t="str">
        <f t="shared" ref="AH8:AH57" si="6">IF(Z8=0,"",IF(Z8=AB8,"&lt;"&amp;Y8,AE8))</f>
        <v>&lt;0.0003</v>
      </c>
    </row>
    <row r="9" spans="1:34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32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7">12-AA9</f>
        <v>12</v>
      </c>
      <c r="AA9" s="5">
        <f t="shared" ref="AA9:AA57" si="8">COUNTIF(D9:O9,"-")</f>
        <v>0</v>
      </c>
      <c r="AB9" s="5">
        <f t="shared" ref="AB9:AB57" si="9">Z9-COUNT(D9:O9)</f>
        <v>12</v>
      </c>
      <c r="AC9" s="5">
        <f t="shared" si="3"/>
        <v>6.0000000000000006E-4</v>
      </c>
      <c r="AD9" s="5">
        <f t="shared" si="4"/>
        <v>0</v>
      </c>
      <c r="AE9" s="5">
        <f t="shared" si="5"/>
        <v>5.0000000000000002E-5</v>
      </c>
      <c r="AF9" s="32" t="str">
        <f>IF(COUNT(D9:O9)&gt;=1,MAX(D9:O9),"&lt;0.00005")</f>
        <v>&lt;0.00005</v>
      </c>
      <c r="AG9" s="8">
        <f>IF(COUNTIF(D9:O9,"~&lt;*")&gt;=1,"&lt;0.00005",MIN(D9:O9))</f>
        <v>0</v>
      </c>
      <c r="AH9" s="10" t="str">
        <f t="shared" si="6"/>
        <v>&lt;0.00005</v>
      </c>
    </row>
    <row r="10" spans="1:34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32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7"/>
        <v>12</v>
      </c>
      <c r="AA10" s="5">
        <f t="shared" si="8"/>
        <v>0</v>
      </c>
      <c r="AB10" s="5">
        <f t="shared" si="9"/>
        <v>12</v>
      </c>
      <c r="AC10" s="5">
        <f t="shared" si="3"/>
        <v>1.2E-2</v>
      </c>
      <c r="AD10" s="5">
        <f t="shared" si="4"/>
        <v>0</v>
      </c>
      <c r="AE10" s="5">
        <f t="shared" si="5"/>
        <v>1E-3</v>
      </c>
      <c r="AF10" s="32" t="str">
        <f>IF(COUNT(D10:O10)&gt;=1,MAX(D10:O10),"&lt;0.001")</f>
        <v>&lt;0.001</v>
      </c>
      <c r="AG10" s="8">
        <f>IF(COUNTIF(D10:O10,"~&lt;*")&gt;=1,"&lt;0.001",MIN(D10:O10))</f>
        <v>0</v>
      </c>
      <c r="AH10" s="10" t="str">
        <f t="shared" si="6"/>
        <v>&lt;0.001</v>
      </c>
    </row>
    <row r="11" spans="1:34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32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7"/>
        <v>12</v>
      </c>
      <c r="AA11" s="5">
        <f t="shared" si="8"/>
        <v>0</v>
      </c>
      <c r="AB11" s="5">
        <f t="shared" si="9"/>
        <v>12</v>
      </c>
      <c r="AC11" s="5">
        <f t="shared" si="3"/>
        <v>1.2E-2</v>
      </c>
      <c r="AD11" s="5">
        <f t="shared" si="4"/>
        <v>0</v>
      </c>
      <c r="AE11" s="5">
        <f t="shared" si="5"/>
        <v>1E-3</v>
      </c>
      <c r="AF11" s="32" t="str">
        <f>IF(COUNT(D11:O11)&gt;=1,MAX(D11:O11),"&lt;0.001")</f>
        <v>&lt;0.001</v>
      </c>
      <c r="AG11" s="8">
        <f>IF(COUNTIF(D11:O11,"~&lt;*")&gt;=1,"&lt;0.001",MIN(D11:O11))</f>
        <v>0</v>
      </c>
      <c r="AH11" s="10" t="str">
        <f t="shared" si="6"/>
        <v>&lt;0.001</v>
      </c>
    </row>
    <row r="12" spans="1:34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32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7"/>
        <v>12</v>
      </c>
      <c r="AA12" s="5">
        <f t="shared" si="8"/>
        <v>0</v>
      </c>
      <c r="AB12" s="5">
        <f t="shared" si="9"/>
        <v>12</v>
      </c>
      <c r="AC12" s="5">
        <f t="shared" si="3"/>
        <v>1.2E-2</v>
      </c>
      <c r="AD12" s="5">
        <f t="shared" si="4"/>
        <v>0</v>
      </c>
      <c r="AE12" s="5">
        <f t="shared" si="5"/>
        <v>1E-3</v>
      </c>
      <c r="AF12" s="32" t="str">
        <f>IF(COUNT(D12:O12)&gt;=1,MAX(D12:O12),"&lt;0.001")</f>
        <v>&lt;0.001</v>
      </c>
      <c r="AG12" s="8">
        <f>IF(COUNTIF(D12:O12,"~&lt;*")&gt;=1,"&lt;0.001",MIN(D12:O12))</f>
        <v>0</v>
      </c>
      <c r="AH12" s="10" t="str">
        <f t="shared" si="6"/>
        <v>&lt;0.001</v>
      </c>
    </row>
    <row r="13" spans="1:34" x14ac:dyDescent="0.15">
      <c r="A13" s="9">
        <v>8</v>
      </c>
      <c r="B13" s="1" t="s">
        <v>7</v>
      </c>
      <c r="C13" s="9" t="s">
        <v>91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32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7"/>
        <v>12</v>
      </c>
      <c r="AA13" s="5">
        <f t="shared" si="8"/>
        <v>0</v>
      </c>
      <c r="AB13" s="5">
        <f t="shared" si="9"/>
        <v>12</v>
      </c>
      <c r="AC13" s="5">
        <f t="shared" si="3"/>
        <v>2.4E-2</v>
      </c>
      <c r="AD13" s="5">
        <f t="shared" si="4"/>
        <v>0</v>
      </c>
      <c r="AE13" s="5">
        <f t="shared" si="5"/>
        <v>2E-3</v>
      </c>
      <c r="AF13" s="32" t="str">
        <f>IF(COUNT(D13:O13)&gt;=1,MAX(D13:O13),"&lt;0.002")</f>
        <v>&lt;0.002</v>
      </c>
      <c r="AG13" s="8">
        <f>IF(COUNTIF(D13:O13,"~&lt;*")&gt;=1,"&lt;0.002",MIN(D13:O13))</f>
        <v>0</v>
      </c>
      <c r="AH13" s="10" t="str">
        <f t="shared" si="6"/>
        <v>&lt;0.002</v>
      </c>
    </row>
    <row r="14" spans="1:34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32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7"/>
        <v>12</v>
      </c>
      <c r="AA14" s="5">
        <f t="shared" si="8"/>
        <v>0</v>
      </c>
      <c r="AB14" s="5">
        <f t="shared" si="9"/>
        <v>12</v>
      </c>
      <c r="AC14" s="5">
        <f t="shared" si="3"/>
        <v>4.8000000000000001E-2</v>
      </c>
      <c r="AD14" s="5">
        <f t="shared" si="4"/>
        <v>0</v>
      </c>
      <c r="AE14" s="5">
        <f t="shared" si="5"/>
        <v>4.0000000000000001E-3</v>
      </c>
      <c r="AF14" s="32" t="str">
        <f>IF(COUNT(D14:O14)&gt;=1,MAX(D14:O14),"&lt;0.004")</f>
        <v>&lt;0.004</v>
      </c>
      <c r="AG14" s="8">
        <f>IF(COUNTIF(D14:O14,"~&lt;*")&gt;=1,"&lt;0.004",MIN(D14:O14))</f>
        <v>0</v>
      </c>
      <c r="AH14" s="10" t="str">
        <f t="shared" si="6"/>
        <v>&lt;0.004</v>
      </c>
    </row>
    <row r="15" spans="1:34" x14ac:dyDescent="0.15">
      <c r="A15" s="9">
        <v>10</v>
      </c>
      <c r="B15" s="1" t="s">
        <v>9</v>
      </c>
      <c r="C15" s="9" t="s">
        <v>68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32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7"/>
        <v>12</v>
      </c>
      <c r="AA15" s="5">
        <f t="shared" si="8"/>
        <v>0</v>
      </c>
      <c r="AB15" s="5">
        <f t="shared" si="9"/>
        <v>12</v>
      </c>
      <c r="AC15" s="5">
        <f t="shared" si="3"/>
        <v>1.2E-2</v>
      </c>
      <c r="AD15" s="5">
        <f t="shared" si="4"/>
        <v>0</v>
      </c>
      <c r="AE15" s="5">
        <f t="shared" si="5"/>
        <v>1E-3</v>
      </c>
      <c r="AF15" s="32" t="str">
        <f>IF(COUNT(D15:O15)&gt;=1,MAX(D15:O15),"&lt;0.001")</f>
        <v>&lt;0.001</v>
      </c>
      <c r="AG15" s="8">
        <f>IF(COUNTIF(D15:O15,"~&lt;*")&gt;=1,"&lt;0.001",MIN(D15:O15))</f>
        <v>0</v>
      </c>
      <c r="AH15" s="10" t="str">
        <f t="shared" si="6"/>
        <v>&lt;0.001</v>
      </c>
    </row>
    <row r="16" spans="1:34" x14ac:dyDescent="0.15">
      <c r="A16" s="9">
        <v>11</v>
      </c>
      <c r="B16" s="1" t="s">
        <v>10</v>
      </c>
      <c r="C16" s="9" t="s">
        <v>71</v>
      </c>
      <c r="D16" s="8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32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7"/>
        <v>12</v>
      </c>
      <c r="AA16" s="5">
        <f t="shared" si="8"/>
        <v>0</v>
      </c>
      <c r="AB16" s="5">
        <f t="shared" si="9"/>
        <v>12</v>
      </c>
      <c r="AC16" s="5">
        <f t="shared" si="3"/>
        <v>0.60000000000000009</v>
      </c>
      <c r="AD16" s="5">
        <f t="shared" si="4"/>
        <v>0</v>
      </c>
      <c r="AE16" s="5">
        <f t="shared" si="5"/>
        <v>5.000000000000001E-2</v>
      </c>
      <c r="AF16" s="32" t="str">
        <f>IF(COUNT(D16:O16)&gt;=1,MAX(D16:O16),"&lt;0.05")</f>
        <v>&lt;0.05</v>
      </c>
      <c r="AG16" s="8">
        <f>IF(COUNTIF(D16:O16,"~&lt;*")&gt;=1,"&lt;0.05",MIN(D16:O16))</f>
        <v>0</v>
      </c>
      <c r="AH16" s="10" t="str">
        <f t="shared" si="6"/>
        <v>&lt;0.05</v>
      </c>
    </row>
    <row r="17" spans="1:34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32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7"/>
        <v>12</v>
      </c>
      <c r="AA17" s="5">
        <f t="shared" si="8"/>
        <v>0</v>
      </c>
      <c r="AB17" s="5">
        <f t="shared" si="9"/>
        <v>12</v>
      </c>
      <c r="AC17" s="5">
        <f t="shared" si="3"/>
        <v>0.96</v>
      </c>
      <c r="AD17" s="5">
        <f t="shared" si="4"/>
        <v>0</v>
      </c>
      <c r="AE17" s="5">
        <f t="shared" si="5"/>
        <v>0.08</v>
      </c>
      <c r="AF17" s="32" t="str">
        <f>IF(COUNT(D17:O17)&gt;=1,MAX(D17:O17),"&lt;0.08")</f>
        <v>&lt;0.08</v>
      </c>
      <c r="AG17" s="8">
        <f>IF(COUNTIF(D17:O17,"~&lt;*")&gt;=1,"&lt;0.08",MIN(D17:O17))</f>
        <v>0</v>
      </c>
      <c r="AH17" s="10" t="str">
        <f t="shared" si="6"/>
        <v>&lt;0.08</v>
      </c>
    </row>
    <row r="18" spans="1:34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32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7">
        <v>1</v>
      </c>
      <c r="X18" s="5" t="s">
        <v>108</v>
      </c>
      <c r="Y18" s="5">
        <v>0.1</v>
      </c>
      <c r="Z18" s="5">
        <f t="shared" si="7"/>
        <v>12</v>
      </c>
      <c r="AA18" s="5">
        <f t="shared" si="8"/>
        <v>0</v>
      </c>
      <c r="AB18" s="5">
        <f t="shared" si="9"/>
        <v>12</v>
      </c>
      <c r="AC18" s="5">
        <f t="shared" si="3"/>
        <v>1.2000000000000002</v>
      </c>
      <c r="AD18" s="5">
        <f t="shared" si="4"/>
        <v>0</v>
      </c>
      <c r="AE18" s="5">
        <f>(AC18+AD18)/Z18</f>
        <v>0.10000000000000002</v>
      </c>
      <c r="AF18" s="32" t="str">
        <f>IF(COUNT(D18:O18)&gt;=1,MAX(D18:O18),"&lt;0.1")</f>
        <v>&lt;0.1</v>
      </c>
      <c r="AG18" s="8">
        <f>IF(COUNTIF(D18:O18,"~&lt;*")&gt;=1,"&lt;0.1",MIN(D18:O18))</f>
        <v>0</v>
      </c>
      <c r="AH18" s="10" t="str">
        <f t="shared" si="6"/>
        <v>&lt;0.1</v>
      </c>
    </row>
    <row r="19" spans="1:34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32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7"/>
        <v>12</v>
      </c>
      <c r="AA19" s="5">
        <f t="shared" si="8"/>
        <v>0</v>
      </c>
      <c r="AB19" s="5">
        <f t="shared" si="9"/>
        <v>12</v>
      </c>
      <c r="AC19" s="5">
        <f t="shared" si="3"/>
        <v>2.4000000000000002E-3</v>
      </c>
      <c r="AD19" s="5">
        <f t="shared" si="4"/>
        <v>0</v>
      </c>
      <c r="AE19" s="5">
        <f t="shared" si="5"/>
        <v>2.0000000000000001E-4</v>
      </c>
      <c r="AF19" s="32" t="str">
        <f>IF(COUNT(D19:O19)&gt;=1,MAX(D19:O19),"&lt;0.0002")</f>
        <v>&lt;0.0002</v>
      </c>
      <c r="AG19" s="8">
        <f>IF(COUNTIF(D19:O19,"~&lt;*")&gt;=1,"&lt;0.0002",MIN(D19:O19))</f>
        <v>0</v>
      </c>
      <c r="AH19" s="10" t="str">
        <f t="shared" si="6"/>
        <v>&lt;0.0002</v>
      </c>
    </row>
    <row r="20" spans="1:34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32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7"/>
        <v>12</v>
      </c>
      <c r="AA20" s="5">
        <f t="shared" si="8"/>
        <v>0</v>
      </c>
      <c r="AB20" s="5">
        <f t="shared" si="9"/>
        <v>12</v>
      </c>
      <c r="AC20" s="5">
        <f t="shared" si="3"/>
        <v>0.06</v>
      </c>
      <c r="AD20" s="5">
        <f t="shared" si="4"/>
        <v>0</v>
      </c>
      <c r="AE20" s="5">
        <f t="shared" si="5"/>
        <v>5.0000000000000001E-3</v>
      </c>
      <c r="AF20" s="32" t="str">
        <f>IF(COUNT(D20:O20)&gt;=1,MAX(D20:O20),"&lt;0.005")</f>
        <v>&lt;0.005</v>
      </c>
      <c r="AG20" s="8">
        <f>IF(COUNTIF(D20:O20,"~&lt;*")&gt;=1,"&lt;0.005",MIN(D20:O20))</f>
        <v>0</v>
      </c>
      <c r="AH20" s="10" t="str">
        <f t="shared" si="6"/>
        <v>&lt;0.005</v>
      </c>
    </row>
    <row r="21" spans="1:34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32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7"/>
        <v>12</v>
      </c>
      <c r="AA21" s="5">
        <f t="shared" si="8"/>
        <v>0</v>
      </c>
      <c r="AB21" s="5">
        <f t="shared" si="9"/>
        <v>12</v>
      </c>
      <c r="AC21" s="5">
        <f t="shared" si="3"/>
        <v>1.2E-2</v>
      </c>
      <c r="AD21" s="5">
        <f t="shared" si="4"/>
        <v>0</v>
      </c>
      <c r="AE21" s="5">
        <f t="shared" si="5"/>
        <v>1E-3</v>
      </c>
      <c r="AF21" s="32" t="str">
        <f>IF(COUNT(D21:O21)&gt;=1,MAX(D21:O21),"&lt;0.001")</f>
        <v>&lt;0.001</v>
      </c>
      <c r="AG21" s="8">
        <f>IF(COUNTIF(D21:O21,"~&lt;*")&gt;=1,"&lt;0.001",MIN(D21:O21))</f>
        <v>0</v>
      </c>
      <c r="AH21" s="10" t="str">
        <f t="shared" si="6"/>
        <v>&lt;0.001</v>
      </c>
    </row>
    <row r="22" spans="1:34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32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7"/>
        <v>12</v>
      </c>
      <c r="AA22" s="5">
        <f t="shared" si="8"/>
        <v>0</v>
      </c>
      <c r="AB22" s="5">
        <f t="shared" si="9"/>
        <v>12</v>
      </c>
      <c r="AC22" s="5">
        <f t="shared" si="3"/>
        <v>1.2E-2</v>
      </c>
      <c r="AD22" s="5">
        <f t="shared" si="4"/>
        <v>0</v>
      </c>
      <c r="AE22" s="5">
        <f t="shared" si="5"/>
        <v>1E-3</v>
      </c>
      <c r="AF22" s="32" t="str">
        <f>IF(COUNT(D22:O22)&gt;=1,MAX(D22:O22),"&lt;0.001")</f>
        <v>&lt;0.001</v>
      </c>
      <c r="AG22" s="8">
        <f>IF(COUNTIF(D22:O22,"~&lt;*")&gt;=1,"&lt;0.001",MIN(D22:O22))</f>
        <v>0</v>
      </c>
      <c r="AH22" s="10" t="str">
        <f t="shared" si="6"/>
        <v>&lt;0.001</v>
      </c>
    </row>
    <row r="23" spans="1:34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32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7"/>
        <v>12</v>
      </c>
      <c r="AA23" s="5">
        <f t="shared" si="8"/>
        <v>0</v>
      </c>
      <c r="AB23" s="5">
        <f t="shared" si="9"/>
        <v>12</v>
      </c>
      <c r="AC23" s="5">
        <f t="shared" si="3"/>
        <v>1.2E-2</v>
      </c>
      <c r="AD23" s="5">
        <f t="shared" si="4"/>
        <v>0</v>
      </c>
      <c r="AE23" s="5">
        <f t="shared" si="5"/>
        <v>1E-3</v>
      </c>
      <c r="AF23" s="32" t="str">
        <f>IF(COUNT(D23:O23)&gt;=1,MAX(D23:O23),"&lt;0.001")</f>
        <v>&lt;0.001</v>
      </c>
      <c r="AG23" s="8">
        <f>IF(COUNTIF(D23:O23,"~&lt;*")&gt;=1,"&lt;0.001",MIN(D23:O23))</f>
        <v>0</v>
      </c>
      <c r="AH23" s="10" t="str">
        <f t="shared" si="6"/>
        <v>&lt;0.001</v>
      </c>
    </row>
    <row r="24" spans="1:34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32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7"/>
        <v>12</v>
      </c>
      <c r="AA24" s="5">
        <f t="shared" si="8"/>
        <v>0</v>
      </c>
      <c r="AB24" s="5">
        <f t="shared" si="9"/>
        <v>12</v>
      </c>
      <c r="AC24" s="5">
        <f t="shared" si="3"/>
        <v>1.2E-2</v>
      </c>
      <c r="AD24" s="5">
        <f t="shared" si="4"/>
        <v>0</v>
      </c>
      <c r="AE24" s="5">
        <f t="shared" si="5"/>
        <v>1E-3</v>
      </c>
      <c r="AF24" s="32" t="str">
        <f>IF(COUNT(D24:O24)&gt;=1,MAX(D24:O24),"&lt;0.001")</f>
        <v>&lt;0.001</v>
      </c>
      <c r="AG24" s="8">
        <f>IF(COUNTIF(D24:O24,"~&lt;*")&gt;=1,"&lt;0.001",MIN(D24:O24))</f>
        <v>0</v>
      </c>
      <c r="AH24" s="10" t="str">
        <f t="shared" si="6"/>
        <v>&lt;0.001</v>
      </c>
    </row>
    <row r="25" spans="1:34" x14ac:dyDescent="0.15">
      <c r="A25" s="9">
        <v>20</v>
      </c>
      <c r="B25" s="1" t="s">
        <v>131</v>
      </c>
      <c r="C25" s="9" t="s">
        <v>132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32"/>
      <c r="Q25" s="10"/>
      <c r="R25" s="10"/>
      <c r="X25" s="5" t="s">
        <v>133</v>
      </c>
      <c r="Y25" s="5">
        <v>5.0000000000000004E-6</v>
      </c>
      <c r="Z25" s="5">
        <f t="shared" si="7"/>
        <v>12</v>
      </c>
      <c r="AA25" s="5">
        <f t="shared" si="8"/>
        <v>0</v>
      </c>
      <c r="AB25" s="5">
        <f t="shared" si="9"/>
        <v>12</v>
      </c>
      <c r="AC25" s="5">
        <f t="shared" si="3"/>
        <v>6.0000000000000008E-5</v>
      </c>
      <c r="AD25" s="5">
        <f t="shared" si="4"/>
        <v>0</v>
      </c>
      <c r="AE25" s="5">
        <f t="shared" si="5"/>
        <v>5.0000000000000004E-6</v>
      </c>
      <c r="AF25" s="32" t="str">
        <f>IF(COUNT(D25:O25)&gt;=1,MAX(D25:O25),"&lt;0.000005")</f>
        <v>&lt;0.000005</v>
      </c>
      <c r="AG25" s="8">
        <f>IF(COUNTIF(D25:O25,"~&lt;*")&gt;=1,"&lt;0.000005",MIN(D25:O25))</f>
        <v>0</v>
      </c>
      <c r="AH25" s="10" t="str">
        <f t="shared" si="6"/>
        <v>&lt;0.000005</v>
      </c>
    </row>
    <row r="26" spans="1:34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32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7"/>
        <v>12</v>
      </c>
      <c r="AA26" s="5">
        <f t="shared" si="8"/>
        <v>0</v>
      </c>
      <c r="AB26" s="5">
        <f t="shared" si="9"/>
        <v>12</v>
      </c>
      <c r="AC26" s="5">
        <f t="shared" si="3"/>
        <v>1.2E-2</v>
      </c>
      <c r="AD26" s="5">
        <f t="shared" si="4"/>
        <v>0</v>
      </c>
      <c r="AE26" s="5">
        <f t="shared" si="5"/>
        <v>1E-3</v>
      </c>
      <c r="AF26" s="32" t="str">
        <f>IF(COUNT(D26:O26)&gt;=1,MAX(D26:O26),"&lt;0.001")</f>
        <v>&lt;0.001</v>
      </c>
      <c r="AG26" s="8">
        <f>IF(COUNTIF(D26:O26,"~&lt;*")&gt;=1,"&lt;0.001",MIN(D26:O26))</f>
        <v>0</v>
      </c>
      <c r="AH26" s="10" t="str">
        <f t="shared" si="6"/>
        <v>&lt;0.001</v>
      </c>
    </row>
    <row r="27" spans="1:34" x14ac:dyDescent="0.15">
      <c r="A27" s="9">
        <v>22</v>
      </c>
      <c r="B27" s="1" t="s">
        <v>19</v>
      </c>
      <c r="C27" s="9" t="s">
        <v>76</v>
      </c>
      <c r="D27" s="8"/>
      <c r="E27" s="10"/>
      <c r="F27" s="10"/>
      <c r="G27" s="10"/>
      <c r="H27" s="10"/>
      <c r="I27" s="12"/>
      <c r="J27" s="10"/>
      <c r="K27" s="10"/>
      <c r="L27" s="10"/>
      <c r="M27" s="10"/>
      <c r="N27" s="10"/>
      <c r="O27" s="11"/>
      <c r="P27" s="32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7"/>
        <v>12</v>
      </c>
      <c r="AA27" s="5">
        <f t="shared" si="8"/>
        <v>0</v>
      </c>
      <c r="AB27" s="5">
        <f t="shared" si="9"/>
        <v>12</v>
      </c>
      <c r="AC27" s="5">
        <f t="shared" si="3"/>
        <v>0.72</v>
      </c>
      <c r="AD27" s="5">
        <f t="shared" si="4"/>
        <v>0</v>
      </c>
      <c r="AE27" s="5">
        <f t="shared" si="5"/>
        <v>0.06</v>
      </c>
      <c r="AF27" s="32" t="str">
        <f>IF(COUNT(D27:O27)&gt;=1,MAX(D27:O27),"&lt;0.06")</f>
        <v>&lt;0.06</v>
      </c>
      <c r="AG27" s="8">
        <f>IF(COUNTIF(D27:O27,"~&lt;*")&gt;=1,"&lt;0.06",MIN(D27:O27))</f>
        <v>0</v>
      </c>
      <c r="AH27" s="10" t="str">
        <f t="shared" si="6"/>
        <v>&lt;0.06</v>
      </c>
    </row>
    <row r="28" spans="1:34" x14ac:dyDescent="0.15">
      <c r="A28" s="9">
        <v>23</v>
      </c>
      <c r="B28" s="1" t="s">
        <v>20</v>
      </c>
      <c r="C28" s="9" t="s">
        <v>75</v>
      </c>
      <c r="D28" s="8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32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7"/>
        <v>12</v>
      </c>
      <c r="AA28" s="5">
        <f t="shared" si="8"/>
        <v>0</v>
      </c>
      <c r="AB28" s="5">
        <f t="shared" si="9"/>
        <v>12</v>
      </c>
      <c r="AC28" s="5">
        <f t="shared" si="3"/>
        <v>2.4E-2</v>
      </c>
      <c r="AD28" s="5">
        <f t="shared" si="4"/>
        <v>0</v>
      </c>
      <c r="AE28" s="5">
        <f t="shared" si="5"/>
        <v>2E-3</v>
      </c>
      <c r="AF28" s="32" t="str">
        <f>IF(COUNT(D28:O28)&gt;=1,MAX(D28:O28),"&lt;0.002")</f>
        <v>&lt;0.002</v>
      </c>
      <c r="AG28" s="8">
        <f>IF(COUNTIF(D28:O28,"~&lt;*")&gt;=1,"&lt;0.002",MIN(D28:O28))</f>
        <v>0</v>
      </c>
      <c r="AH28" s="10" t="str">
        <f t="shared" si="6"/>
        <v>&lt;0.002</v>
      </c>
    </row>
    <row r="29" spans="1:34" x14ac:dyDescent="0.15">
      <c r="A29" s="9">
        <v>24</v>
      </c>
      <c r="B29" s="1" t="s">
        <v>21</v>
      </c>
      <c r="C29" s="9" t="s">
        <v>77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32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7"/>
        <v>12</v>
      </c>
      <c r="AA29" s="5">
        <f t="shared" si="8"/>
        <v>0</v>
      </c>
      <c r="AB29" s="5">
        <f t="shared" si="9"/>
        <v>12</v>
      </c>
      <c r="AC29" s="5">
        <f t="shared" si="3"/>
        <v>1.2E-2</v>
      </c>
      <c r="AD29" s="5">
        <f t="shared" si="4"/>
        <v>0</v>
      </c>
      <c r="AE29" s="5">
        <f t="shared" si="5"/>
        <v>1E-3</v>
      </c>
      <c r="AF29" s="32" t="str">
        <f>IF(COUNT(D29:O29)&gt;=1,MAX(D29:O29),"&lt;0.001")</f>
        <v>&lt;0.001</v>
      </c>
      <c r="AG29" s="8">
        <f>IF(COUNTIF(D29:O29,"~&lt;*")&gt;=1,"&lt;0.001",MIN(D29:O29))</f>
        <v>0</v>
      </c>
      <c r="AH29" s="10" t="str">
        <f t="shared" si="6"/>
        <v>&lt;0.001</v>
      </c>
    </row>
    <row r="30" spans="1:34" x14ac:dyDescent="0.15">
      <c r="A30" s="9">
        <v>25</v>
      </c>
      <c r="B30" s="1" t="s">
        <v>22</v>
      </c>
      <c r="C30" s="9" t="s">
        <v>78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  <c r="P30" s="32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7"/>
        <v>12</v>
      </c>
      <c r="AA30" s="5">
        <f t="shared" si="8"/>
        <v>0</v>
      </c>
      <c r="AB30" s="5">
        <f t="shared" si="9"/>
        <v>12</v>
      </c>
      <c r="AC30" s="5">
        <f t="shared" si="3"/>
        <v>3.6000000000000004E-2</v>
      </c>
      <c r="AD30" s="5">
        <f t="shared" si="4"/>
        <v>0</v>
      </c>
      <c r="AE30" s="5">
        <f t="shared" si="5"/>
        <v>3.0000000000000005E-3</v>
      </c>
      <c r="AF30" s="32" t="str">
        <f>IF(COUNT(D30:O30)&gt;=1,MAX(D30:O30),"&lt;0.003")</f>
        <v>&lt;0.003</v>
      </c>
      <c r="AG30" s="8">
        <f>IF(COUNTIF(D30:O30,"~&lt;*")&gt;=1,"&lt;0.003",MIN(D30:O30))</f>
        <v>0</v>
      </c>
      <c r="AH30" s="10" t="str">
        <f t="shared" si="6"/>
        <v>&lt;0.003</v>
      </c>
    </row>
    <row r="31" spans="1:34" x14ac:dyDescent="0.15">
      <c r="A31" s="9">
        <v>26</v>
      </c>
      <c r="B31" s="1" t="s">
        <v>23</v>
      </c>
      <c r="C31" s="9" t="s">
        <v>79</v>
      </c>
      <c r="D31" s="8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  <c r="P31" s="32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7"/>
        <v>12</v>
      </c>
      <c r="AA31" s="5">
        <f t="shared" si="8"/>
        <v>0</v>
      </c>
      <c r="AB31" s="5">
        <f t="shared" si="9"/>
        <v>12</v>
      </c>
      <c r="AC31" s="5">
        <f t="shared" si="3"/>
        <v>1.2E-2</v>
      </c>
      <c r="AD31" s="5">
        <f t="shared" si="4"/>
        <v>0</v>
      </c>
      <c r="AE31" s="5">
        <f t="shared" si="5"/>
        <v>1E-3</v>
      </c>
      <c r="AF31" s="32" t="str">
        <f>IF(COUNT(D31:O31)&gt;=1,MAX(D31:O31),"&lt;0.001")</f>
        <v>&lt;0.001</v>
      </c>
      <c r="AG31" s="8">
        <f>IF(COUNTIF(D31:O31,"~&lt;*")&gt;=1,"&lt;0.001",MIN(D31:O31))</f>
        <v>0</v>
      </c>
      <c r="AH31" s="10" t="str">
        <f t="shared" si="6"/>
        <v>&lt;0.001</v>
      </c>
    </row>
    <row r="32" spans="1:34" x14ac:dyDescent="0.15">
      <c r="A32" s="9">
        <v>27</v>
      </c>
      <c r="B32" s="1" t="s">
        <v>24</v>
      </c>
      <c r="C32" s="9" t="s">
        <v>68</v>
      </c>
      <c r="D32" s="8"/>
      <c r="E32" s="31"/>
      <c r="F32" s="10"/>
      <c r="G32" s="31"/>
      <c r="H32" s="31"/>
      <c r="I32" s="10"/>
      <c r="J32" s="31"/>
      <c r="K32" s="31"/>
      <c r="L32" s="10"/>
      <c r="M32" s="31"/>
      <c r="N32" s="31"/>
      <c r="O32" s="11"/>
      <c r="P32" s="32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7"/>
        <v>12</v>
      </c>
      <c r="AA32" s="5">
        <f t="shared" si="8"/>
        <v>0</v>
      </c>
      <c r="AB32" s="5">
        <f t="shared" si="9"/>
        <v>12</v>
      </c>
      <c r="AC32" s="5">
        <f t="shared" si="3"/>
        <v>1.2E-2</v>
      </c>
      <c r="AD32" s="5">
        <f t="shared" si="4"/>
        <v>0</v>
      </c>
      <c r="AE32" s="5">
        <f t="shared" si="5"/>
        <v>1E-3</v>
      </c>
      <c r="AF32" s="32" t="str">
        <f>IF(COUNT(D32:O32)&gt;=1,MAX(D32:O32),"&lt;0.001")</f>
        <v>&lt;0.001</v>
      </c>
      <c r="AG32" s="8">
        <f>IF(COUNTIF(D32:O32,"~&lt;*")&gt;=1,"&lt;0.001",MIN(D32:O32))</f>
        <v>0</v>
      </c>
      <c r="AH32" s="10" t="str">
        <f t="shared" si="6"/>
        <v>&lt;0.001</v>
      </c>
    </row>
    <row r="33" spans="1:34" x14ac:dyDescent="0.15">
      <c r="A33" s="9">
        <v>28</v>
      </c>
      <c r="B33" s="1" t="s">
        <v>25</v>
      </c>
      <c r="C33" s="9" t="s">
        <v>79</v>
      </c>
      <c r="D33" s="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32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7"/>
        <v>12</v>
      </c>
      <c r="AA33" s="5">
        <f t="shared" si="8"/>
        <v>0</v>
      </c>
      <c r="AB33" s="5">
        <f t="shared" si="9"/>
        <v>12</v>
      </c>
      <c r="AC33" s="5">
        <f t="shared" si="3"/>
        <v>1.2E-2</v>
      </c>
      <c r="AD33" s="5">
        <f t="shared" si="4"/>
        <v>0</v>
      </c>
      <c r="AE33" s="5">
        <f t="shared" si="5"/>
        <v>1E-3</v>
      </c>
      <c r="AF33" s="32" t="str">
        <f>IF(COUNT(D33:O33)&gt;=1,MAX(D33:O33),"&lt;0.001")</f>
        <v>&lt;0.001</v>
      </c>
      <c r="AG33" s="8">
        <f>IF(COUNTIF(D33:O33,"~&lt;*")&gt;=1,"&lt;0.001",MIN(D33:O33))</f>
        <v>0</v>
      </c>
      <c r="AH33" s="10" t="str">
        <f t="shared" si="6"/>
        <v>&lt;0.001</v>
      </c>
    </row>
    <row r="34" spans="1:34" x14ac:dyDescent="0.15">
      <c r="A34" s="9">
        <v>29</v>
      </c>
      <c r="B34" s="1" t="s">
        <v>26</v>
      </c>
      <c r="C34" s="9" t="s">
        <v>78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32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7"/>
        <v>12</v>
      </c>
      <c r="AA34" s="5">
        <f t="shared" si="8"/>
        <v>0</v>
      </c>
      <c r="AB34" s="5">
        <f t="shared" si="9"/>
        <v>12</v>
      </c>
      <c r="AC34" s="5">
        <f t="shared" si="3"/>
        <v>3.6000000000000004E-2</v>
      </c>
      <c r="AD34" s="5">
        <f t="shared" si="4"/>
        <v>0</v>
      </c>
      <c r="AE34" s="5">
        <f t="shared" si="5"/>
        <v>3.0000000000000005E-3</v>
      </c>
      <c r="AF34" s="32" t="str">
        <f>IF(COUNT(D34:O34)&gt;=1,MAX(D34:O34),"&lt;0.003")</f>
        <v>&lt;0.003</v>
      </c>
      <c r="AG34" s="8">
        <f>IF(COUNTIF(D34:O34,"~&lt;*")&gt;=1,"&lt;0.003",MIN(D34:O34))</f>
        <v>0</v>
      </c>
      <c r="AH34" s="10" t="str">
        <f t="shared" si="6"/>
        <v>&lt;0.003</v>
      </c>
    </row>
    <row r="35" spans="1:34" x14ac:dyDescent="0.15">
      <c r="A35" s="9">
        <v>30</v>
      </c>
      <c r="B35" s="1" t="s">
        <v>27</v>
      </c>
      <c r="C35" s="9" t="s">
        <v>78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32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7"/>
        <v>12</v>
      </c>
      <c r="AA35" s="5">
        <f t="shared" si="8"/>
        <v>0</v>
      </c>
      <c r="AB35" s="5">
        <f t="shared" si="9"/>
        <v>12</v>
      </c>
      <c r="AC35" s="5">
        <f t="shared" si="3"/>
        <v>1.2E-2</v>
      </c>
      <c r="AD35" s="5">
        <f t="shared" si="4"/>
        <v>0</v>
      </c>
      <c r="AE35" s="5">
        <f t="shared" si="5"/>
        <v>1E-3</v>
      </c>
      <c r="AF35" s="32" t="str">
        <f>IF(COUNT(D35:O35)&gt;=1,MAX(D35:O35),"&lt;0.001")</f>
        <v>&lt;0.001</v>
      </c>
      <c r="AG35" s="8">
        <f>IF(COUNTIF(D35:O35,"~&lt;*")&gt;=1,"&lt;0.001",MIN(D35:O35))</f>
        <v>0</v>
      </c>
      <c r="AH35" s="10" t="str">
        <f t="shared" si="6"/>
        <v>&lt;0.001</v>
      </c>
    </row>
    <row r="36" spans="1:34" x14ac:dyDescent="0.15">
      <c r="A36" s="9">
        <v>31</v>
      </c>
      <c r="B36" s="1" t="s">
        <v>28</v>
      </c>
      <c r="C36" s="9" t="s">
        <v>80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32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7"/>
        <v>12</v>
      </c>
      <c r="AA36" s="5">
        <f t="shared" si="8"/>
        <v>0</v>
      </c>
      <c r="AB36" s="5">
        <f t="shared" si="9"/>
        <v>12</v>
      </c>
      <c r="AC36" s="5">
        <f t="shared" si="3"/>
        <v>1.2E-2</v>
      </c>
      <c r="AD36" s="5">
        <f t="shared" si="4"/>
        <v>0</v>
      </c>
      <c r="AE36" s="5">
        <f t="shared" si="5"/>
        <v>1E-3</v>
      </c>
      <c r="AF36" s="32" t="str">
        <f>IF(COUNT(D36:O36)&gt;=1,MAX(D36:O36),"&lt;0.001")</f>
        <v>&lt;0.001</v>
      </c>
      <c r="AG36" s="8">
        <f>IF(COUNTIF(D36:O36,"~&lt;*")&gt;=1,"&lt;0.001",MIN(D36:O36))</f>
        <v>0</v>
      </c>
      <c r="AH36" s="10" t="str">
        <f t="shared" si="6"/>
        <v>&lt;0.001</v>
      </c>
    </row>
    <row r="37" spans="1:34" x14ac:dyDescent="0.15">
      <c r="A37" s="9">
        <v>32</v>
      </c>
      <c r="B37" s="1" t="s">
        <v>29</v>
      </c>
      <c r="C37" s="9" t="s">
        <v>81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32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7"/>
        <v>12</v>
      </c>
      <c r="AA37" s="5">
        <f t="shared" si="8"/>
        <v>0</v>
      </c>
      <c r="AB37" s="5">
        <f t="shared" si="9"/>
        <v>12</v>
      </c>
      <c r="AC37" s="5">
        <f t="shared" si="3"/>
        <v>9.6000000000000002E-2</v>
      </c>
      <c r="AD37" s="5">
        <f t="shared" si="4"/>
        <v>0</v>
      </c>
      <c r="AE37" s="5">
        <f t="shared" si="5"/>
        <v>8.0000000000000002E-3</v>
      </c>
      <c r="AF37" s="32" t="str">
        <f>IF(COUNT(D37:O37)&gt;=1,MAX(D37:O37),"&lt;0.008")</f>
        <v>&lt;0.008</v>
      </c>
      <c r="AG37" s="8">
        <f>IF(COUNTIF(D37:O37,"~&lt;*")&gt;=1,"&lt;0.008",MIN(D37:O37))</f>
        <v>0</v>
      </c>
      <c r="AH37" s="10" t="str">
        <f t="shared" si="6"/>
        <v>&lt;0.008</v>
      </c>
    </row>
    <row r="38" spans="1:34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32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7">
        <v>1</v>
      </c>
      <c r="X38" s="5" t="s">
        <v>101</v>
      </c>
      <c r="Y38" s="5">
        <v>1E-3</v>
      </c>
      <c r="Z38" s="5">
        <f t="shared" si="7"/>
        <v>12</v>
      </c>
      <c r="AA38" s="5">
        <f t="shared" si="8"/>
        <v>0</v>
      </c>
      <c r="AB38" s="5">
        <f t="shared" si="9"/>
        <v>12</v>
      </c>
      <c r="AC38" s="5">
        <f t="shared" si="3"/>
        <v>1.2E-2</v>
      </c>
      <c r="AD38" s="5">
        <f t="shared" si="4"/>
        <v>0</v>
      </c>
      <c r="AE38" s="5">
        <f t="shared" si="5"/>
        <v>1E-3</v>
      </c>
      <c r="AF38" s="32" t="str">
        <f>IF(COUNT(D38:O38)&gt;=1,MAX(D38:O38),"&lt;0.001")</f>
        <v>&lt;0.001</v>
      </c>
      <c r="AG38" s="8">
        <f>IF(COUNTIF(D38:O38,"~&lt;*")&gt;=1,"&lt;0.001",MIN(D38:O38))</f>
        <v>0</v>
      </c>
      <c r="AH38" s="10" t="str">
        <f t="shared" si="6"/>
        <v>&lt;0.001</v>
      </c>
    </row>
    <row r="39" spans="1:34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32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7"/>
        <v>12</v>
      </c>
      <c r="AA39" s="5">
        <f t="shared" si="8"/>
        <v>0</v>
      </c>
      <c r="AB39" s="5">
        <f t="shared" si="9"/>
        <v>12</v>
      </c>
      <c r="AC39" s="5">
        <f t="shared" si="3"/>
        <v>0.12</v>
      </c>
      <c r="AD39" s="5">
        <f t="shared" si="4"/>
        <v>0</v>
      </c>
      <c r="AE39" s="5">
        <f t="shared" si="5"/>
        <v>0.01</v>
      </c>
      <c r="AF39" s="32" t="str">
        <f>IF(COUNT(D39:O39)&gt;=1,MAX(D39:O39),"&lt;0.01")</f>
        <v>&lt;0.01</v>
      </c>
      <c r="AG39" s="8">
        <f>IF(COUNTIF(D39:O39,"~&lt;*")&gt;=1,"&lt;0.01",MIN(D39:O39))</f>
        <v>0</v>
      </c>
      <c r="AH39" s="10" t="str">
        <f t="shared" si="6"/>
        <v>&lt;0.01</v>
      </c>
    </row>
    <row r="40" spans="1:34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32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7"/>
        <v>12</v>
      </c>
      <c r="AA40" s="5">
        <f t="shared" si="8"/>
        <v>0</v>
      </c>
      <c r="AB40" s="5">
        <f t="shared" si="9"/>
        <v>12</v>
      </c>
      <c r="AC40" s="5">
        <f t="shared" si="3"/>
        <v>0.36</v>
      </c>
      <c r="AD40" s="5">
        <f t="shared" si="4"/>
        <v>0</v>
      </c>
      <c r="AE40" s="5">
        <f t="shared" si="5"/>
        <v>0.03</v>
      </c>
      <c r="AF40" s="32" t="str">
        <f>IF(COUNT(D40:O40)&gt;=1,MAX(D40:O40),"&lt;0.03")</f>
        <v>&lt;0.03</v>
      </c>
      <c r="AG40" s="8">
        <f>IF(COUNTIF(D40:O40,"~&lt;*")&gt;=1,"&lt;0.03",MIN(D40:O40))</f>
        <v>0</v>
      </c>
      <c r="AH40" s="10" t="str">
        <f t="shared" si="6"/>
        <v>&lt;0.03</v>
      </c>
    </row>
    <row r="41" spans="1:34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32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7">
        <v>1</v>
      </c>
      <c r="X41" s="5" t="s">
        <v>114</v>
      </c>
      <c r="Y41" s="5">
        <v>0.01</v>
      </c>
      <c r="Z41" s="5">
        <f t="shared" si="7"/>
        <v>12</v>
      </c>
      <c r="AA41" s="5">
        <f t="shared" si="8"/>
        <v>0</v>
      </c>
      <c r="AB41" s="5">
        <f t="shared" si="9"/>
        <v>12</v>
      </c>
      <c r="AC41" s="5">
        <f t="shared" si="3"/>
        <v>0.12</v>
      </c>
      <c r="AD41" s="5">
        <f t="shared" si="4"/>
        <v>0</v>
      </c>
      <c r="AE41" s="5">
        <f t="shared" si="5"/>
        <v>0.01</v>
      </c>
      <c r="AF41" s="32" t="str">
        <f>IF(COUNT(D41:O41)&gt;=1,MAX(D41:O41),"&lt;0.01")</f>
        <v>&lt;0.01</v>
      </c>
      <c r="AG41" s="8">
        <f>IF(COUNTIF(D41:O41,"~&lt;*")&gt;=1,"&lt;0.01",MIN(D41:O41))</f>
        <v>0</v>
      </c>
      <c r="AH41" s="10" t="str">
        <f t="shared" si="6"/>
        <v>&lt;0.01</v>
      </c>
    </row>
    <row r="42" spans="1:34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32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7"/>
        <v>12</v>
      </c>
      <c r="AA42" s="5">
        <f t="shared" si="8"/>
        <v>0</v>
      </c>
      <c r="AB42" s="5">
        <f t="shared" si="9"/>
        <v>12</v>
      </c>
      <c r="AC42" s="5">
        <f t="shared" si="3"/>
        <v>1.2000000000000002</v>
      </c>
      <c r="AD42" s="5">
        <f t="shared" si="4"/>
        <v>0</v>
      </c>
      <c r="AE42" s="5">
        <f t="shared" si="5"/>
        <v>0.10000000000000002</v>
      </c>
      <c r="AF42" s="32" t="str">
        <f>IF(COUNT(D42:O42)&gt;=1,MAX(D42:O42),"&lt;0.1")</f>
        <v>&lt;0.1</v>
      </c>
      <c r="AG42" s="8">
        <f>IF(COUNTIF(D42:O42,"~&lt;*")&gt;=1,"&lt;0.1",MIN(D42:O42))</f>
        <v>0</v>
      </c>
      <c r="AH42" s="10" t="str">
        <f t="shared" si="6"/>
        <v>&lt;0.1</v>
      </c>
    </row>
    <row r="43" spans="1:34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32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7"/>
        <v>12</v>
      </c>
      <c r="AA43" s="5">
        <f t="shared" si="8"/>
        <v>0</v>
      </c>
      <c r="AB43" s="5">
        <f t="shared" si="9"/>
        <v>12</v>
      </c>
      <c r="AC43" s="5">
        <f t="shared" si="3"/>
        <v>1.2E-2</v>
      </c>
      <c r="AD43" s="5">
        <f t="shared" si="4"/>
        <v>0</v>
      </c>
      <c r="AE43" s="5">
        <f t="shared" si="5"/>
        <v>1E-3</v>
      </c>
      <c r="AF43" s="32" t="str">
        <f>IF(COUNT(D43:O43)&gt;=1,MAX(D43:O43),"&lt;0.001")</f>
        <v>&lt;0.001</v>
      </c>
      <c r="AG43" s="8">
        <f>IF(COUNTIF(D43:O43,"~&lt;*")&gt;=1,"&lt;0.001",MIN(D43:O43))</f>
        <v>0</v>
      </c>
      <c r="AH43" s="10" t="str">
        <f t="shared" si="6"/>
        <v>&lt;0.001</v>
      </c>
    </row>
    <row r="44" spans="1:34" x14ac:dyDescent="0.15">
      <c r="A44" s="9">
        <v>39</v>
      </c>
      <c r="B44" s="1" t="s">
        <v>36</v>
      </c>
      <c r="C44" s="9" t="s">
        <v>84</v>
      </c>
      <c r="D44" s="8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5"/>
      <c r="P44" s="32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7"/>
        <v>12</v>
      </c>
      <c r="AA44" s="5">
        <f t="shared" si="8"/>
        <v>0</v>
      </c>
      <c r="AB44" s="5">
        <f t="shared" si="9"/>
        <v>12</v>
      </c>
      <c r="AC44" s="5">
        <f t="shared" si="3"/>
        <v>2.4000000000000004</v>
      </c>
      <c r="AD44" s="5">
        <f t="shared" si="4"/>
        <v>0</v>
      </c>
      <c r="AE44" s="5">
        <f t="shared" si="5"/>
        <v>0.20000000000000004</v>
      </c>
      <c r="AF44" s="32" t="str">
        <f>IF(COUNT(D44:O44)&gt;=1,MAX(D44:O44),"&lt;0.2")</f>
        <v>&lt;0.2</v>
      </c>
      <c r="AG44" s="8">
        <f>IF(COUNTIF(D44:O44,"~&lt;*")&gt;=1,"&lt;0.2",MIN(D44:O44))</f>
        <v>0</v>
      </c>
      <c r="AH44" s="10" t="str">
        <f t="shared" si="6"/>
        <v>&lt;0.2</v>
      </c>
    </row>
    <row r="45" spans="1:34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32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7"/>
        <v>12</v>
      </c>
      <c r="AA45" s="5">
        <f t="shared" si="8"/>
        <v>0</v>
      </c>
      <c r="AB45" s="5">
        <f t="shared" si="9"/>
        <v>12</v>
      </c>
      <c r="AC45" s="5">
        <f t="shared" si="3"/>
        <v>12</v>
      </c>
      <c r="AD45" s="5">
        <f t="shared" si="4"/>
        <v>0</v>
      </c>
      <c r="AE45" s="5">
        <f t="shared" si="5"/>
        <v>1</v>
      </c>
      <c r="AF45" s="32" t="str">
        <f>IF(COUNT(D45:O45)&gt;=1,MAX(D45:O45),"&lt;1")</f>
        <v>&lt;1</v>
      </c>
      <c r="AG45" s="8">
        <f>IF(COUNTIF(D45:O45,"~&lt;*")&gt;=1,"&lt;1",MIN(D45:O45))</f>
        <v>0</v>
      </c>
      <c r="AH45" s="10" t="str">
        <f t="shared" si="6"/>
        <v>&lt;1</v>
      </c>
    </row>
    <row r="46" spans="1:34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32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7"/>
        <v>12</v>
      </c>
      <c r="AA46" s="5">
        <f t="shared" si="8"/>
        <v>0</v>
      </c>
      <c r="AB46" s="5">
        <f t="shared" si="9"/>
        <v>12</v>
      </c>
      <c r="AC46" s="5">
        <f t="shared" si="3"/>
        <v>12</v>
      </c>
      <c r="AD46" s="5">
        <f t="shared" si="4"/>
        <v>0</v>
      </c>
      <c r="AE46" s="5">
        <f t="shared" si="5"/>
        <v>1</v>
      </c>
      <c r="AF46" s="32" t="str">
        <f>IF(COUNT(D46:O46)&gt;=1,MAX(D46:O46),"&lt;1")</f>
        <v>&lt;1</v>
      </c>
      <c r="AG46" s="8">
        <f>IF(COUNTIF(D46:O46,"~&lt;*")&gt;=1,"&lt;1",MIN(D46:O46))</f>
        <v>0</v>
      </c>
      <c r="AH46" s="10" t="str">
        <f t="shared" si="6"/>
        <v>&lt;1</v>
      </c>
    </row>
    <row r="47" spans="1:34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32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7"/>
        <v>12</v>
      </c>
      <c r="AA47" s="5">
        <f t="shared" si="8"/>
        <v>0</v>
      </c>
      <c r="AB47" s="5">
        <f t="shared" si="9"/>
        <v>12</v>
      </c>
      <c r="AC47" s="5">
        <f t="shared" si="3"/>
        <v>0.24</v>
      </c>
      <c r="AD47" s="5">
        <f t="shared" si="4"/>
        <v>0</v>
      </c>
      <c r="AE47" s="5">
        <f t="shared" si="5"/>
        <v>0.02</v>
      </c>
      <c r="AF47" s="32" t="str">
        <f>IF(COUNT(D47:O47)&gt;=1,MAX(D47:O47),"&lt;0.02")</f>
        <v>&lt;0.02</v>
      </c>
      <c r="AG47" s="8">
        <f>IF(COUNTIF(D47:O47,"~&lt;*")&gt;=1,"&lt;0.02",MIN(D47:O47))</f>
        <v>0</v>
      </c>
      <c r="AH47" s="10" t="str">
        <f t="shared" si="6"/>
        <v>&lt;0.02</v>
      </c>
    </row>
    <row r="48" spans="1:34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32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7"/>
        <v>12</v>
      </c>
      <c r="AA48" s="5">
        <f t="shared" si="8"/>
        <v>0</v>
      </c>
      <c r="AB48" s="5">
        <f t="shared" si="9"/>
        <v>12</v>
      </c>
      <c r="AC48" s="5">
        <f t="shared" si="3"/>
        <v>1.2E-5</v>
      </c>
      <c r="AD48" s="5">
        <f t="shared" si="4"/>
        <v>0</v>
      </c>
      <c r="AE48" s="5">
        <f t="shared" si="5"/>
        <v>9.9999999999999995E-7</v>
      </c>
      <c r="AF48" s="32" t="str">
        <f>IF(COUNT(D48:O48)&gt;=1,MAX(D48:O48),"&lt;0.000001")</f>
        <v>&lt;0.000001</v>
      </c>
      <c r="AG48" s="8">
        <f>IF(COUNTIF(D48:O48,"~&lt;*")&gt;=1,"&lt;0.000001",MIN(D48:O48))</f>
        <v>0</v>
      </c>
      <c r="AH48" s="10" t="str">
        <f t="shared" si="6"/>
        <v>&lt;0.000001</v>
      </c>
    </row>
    <row r="49" spans="1:34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32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7"/>
        <v>12</v>
      </c>
      <c r="AA49" s="5">
        <f t="shared" si="8"/>
        <v>0</v>
      </c>
      <c r="AB49" s="5">
        <f t="shared" si="9"/>
        <v>12</v>
      </c>
      <c r="AC49" s="5">
        <f t="shared" si="3"/>
        <v>1.2E-5</v>
      </c>
      <c r="AD49" s="5">
        <f t="shared" si="4"/>
        <v>0</v>
      </c>
      <c r="AE49" s="5">
        <f t="shared" si="5"/>
        <v>9.9999999999999995E-7</v>
      </c>
      <c r="AF49" s="32" t="str">
        <f>IF(COUNT(D49:O49)&gt;=1,MAX(D49:O49),"&lt;0.000001")</f>
        <v>&lt;0.000001</v>
      </c>
      <c r="AG49" s="8">
        <f>IF(COUNTIF(D49:O49,"~&lt;*")&gt;=1,"&lt;0.000001",MIN(D49:O49))</f>
        <v>0</v>
      </c>
      <c r="AH49" s="10" t="str">
        <f t="shared" si="6"/>
        <v>&lt;0.000001</v>
      </c>
    </row>
    <row r="50" spans="1:34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32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7"/>
        <v>12</v>
      </c>
      <c r="AA50" s="5">
        <f t="shared" si="8"/>
        <v>0</v>
      </c>
      <c r="AB50" s="5">
        <f t="shared" si="9"/>
        <v>12</v>
      </c>
      <c r="AC50" s="5">
        <f t="shared" si="3"/>
        <v>2.4E-2</v>
      </c>
      <c r="AD50" s="5">
        <f t="shared" si="4"/>
        <v>0</v>
      </c>
      <c r="AE50" s="5">
        <f t="shared" si="5"/>
        <v>2E-3</v>
      </c>
      <c r="AF50" s="32" t="str">
        <f>IF(COUNT(D50:O50)&gt;=1,MAX(D50:O50),"&lt;0.002")</f>
        <v>&lt;0.002</v>
      </c>
      <c r="AG50" s="8">
        <f>IF(COUNTIF(D50:O50,"~&lt;*")&gt;=1,"&lt;0.002",MIN(D50:O50))</f>
        <v>0</v>
      </c>
      <c r="AH50" s="10" t="str">
        <f t="shared" si="6"/>
        <v>&lt;0.002</v>
      </c>
    </row>
    <row r="51" spans="1:34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32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7"/>
        <v>12</v>
      </c>
      <c r="AA51" s="5">
        <f t="shared" si="8"/>
        <v>0</v>
      </c>
      <c r="AB51" s="5">
        <f t="shared" si="9"/>
        <v>12</v>
      </c>
      <c r="AC51" s="5">
        <f t="shared" si="3"/>
        <v>6.0000000000000001E-3</v>
      </c>
      <c r="AD51" s="5">
        <f t="shared" si="4"/>
        <v>0</v>
      </c>
      <c r="AE51" s="5">
        <f t="shared" si="5"/>
        <v>5.0000000000000001E-4</v>
      </c>
      <c r="AF51" s="32" t="str">
        <f>IF(COUNT(D51:O51)&gt;=1,MAX(D51:O51),"&lt;0.0005")</f>
        <v>&lt;0.0005</v>
      </c>
      <c r="AG51" s="8">
        <f>IF(COUNTIF(D51:O51,"~&lt;*")&gt;=1,"&lt;0.0005",MIN(D51:O51))</f>
        <v>0</v>
      </c>
      <c r="AH51" s="10" t="str">
        <f t="shared" si="6"/>
        <v>&lt;0.0005</v>
      </c>
    </row>
    <row r="52" spans="1:34" x14ac:dyDescent="0.15">
      <c r="A52" s="9">
        <v>47</v>
      </c>
      <c r="B52" s="1" t="s">
        <v>44</v>
      </c>
      <c r="C52" s="9" t="s">
        <v>89</v>
      </c>
      <c r="D52" s="38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32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5">
        <v>3</v>
      </c>
      <c r="X52" s="5" t="s">
        <v>121</v>
      </c>
      <c r="Y52" s="5">
        <v>0.3</v>
      </c>
      <c r="Z52" s="5">
        <f t="shared" si="7"/>
        <v>12</v>
      </c>
      <c r="AA52" s="5">
        <f t="shared" si="8"/>
        <v>0</v>
      </c>
      <c r="AB52" s="5">
        <f t="shared" si="9"/>
        <v>12</v>
      </c>
      <c r="AC52" s="5">
        <f t="shared" si="3"/>
        <v>3.5999999999999996</v>
      </c>
      <c r="AD52" s="5">
        <f t="shared" si="4"/>
        <v>0</v>
      </c>
      <c r="AE52" s="5">
        <f t="shared" si="5"/>
        <v>0.3</v>
      </c>
      <c r="AF52" s="32" t="str">
        <f>IF(COUNT(D52:O52)&gt;=1,MAX(D52:O52),"&lt;0.3")</f>
        <v>&lt;0.3</v>
      </c>
      <c r="AG52" s="8">
        <f>IF(COUNTIF(D52:O52,"~&lt;*")&gt;=1,"&lt;0.3",MIN(D52:O52))</f>
        <v>0</v>
      </c>
      <c r="AH52" s="10" t="str">
        <f t="shared" si="6"/>
        <v>&lt;0.3</v>
      </c>
    </row>
    <row r="53" spans="1:34" x14ac:dyDescent="0.15">
      <c r="A53" s="9">
        <v>48</v>
      </c>
      <c r="B53" s="1" t="s">
        <v>45</v>
      </c>
      <c r="C53" s="9" t="s">
        <v>54</v>
      </c>
      <c r="D53" s="14"/>
      <c r="E53" s="14"/>
      <c r="F53" s="14"/>
      <c r="G53" s="14"/>
      <c r="H53" s="14"/>
      <c r="I53" s="10"/>
      <c r="J53" s="14"/>
      <c r="K53" s="10"/>
      <c r="L53" s="14"/>
      <c r="M53" s="14"/>
      <c r="N53" s="15"/>
      <c r="O53" s="15"/>
      <c r="P53" s="32"/>
      <c r="Q53" s="10"/>
      <c r="R53" s="10"/>
      <c r="U53" s="5">
        <v>5.8</v>
      </c>
      <c r="V53" s="5">
        <v>8.6</v>
      </c>
      <c r="AF53" s="35">
        <f>MAX(D53:O53)</f>
        <v>0</v>
      </c>
      <c r="AG53" s="45">
        <f>MIN(D53:O53)</f>
        <v>0</v>
      </c>
      <c r="AH53" s="14" t="e">
        <f>AVERAGE(D53:O53)</f>
        <v>#DIV/0!</v>
      </c>
    </row>
    <row r="54" spans="1:34" x14ac:dyDescent="0.15">
      <c r="A54" s="9">
        <v>49</v>
      </c>
      <c r="B54" s="1" t="s">
        <v>46</v>
      </c>
      <c r="C54" s="9" t="s">
        <v>55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32"/>
      <c r="Q54" s="10"/>
      <c r="R54" s="10"/>
      <c r="V54" s="5" t="s">
        <v>95</v>
      </c>
      <c r="AF54" s="32"/>
      <c r="AG54" s="8"/>
      <c r="AH54" s="10" t="str">
        <f t="shared" si="6"/>
        <v/>
      </c>
    </row>
    <row r="55" spans="1:34" x14ac:dyDescent="0.15">
      <c r="A55" s="9">
        <v>50</v>
      </c>
      <c r="B55" s="1" t="s">
        <v>47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32"/>
      <c r="Q55" s="10"/>
      <c r="R55" s="10"/>
      <c r="V55" s="5" t="s">
        <v>95</v>
      </c>
      <c r="AF55" s="32"/>
      <c r="AG55" s="8"/>
      <c r="AH55" s="10" t="str">
        <f t="shared" si="6"/>
        <v/>
      </c>
    </row>
    <row r="56" spans="1:34" x14ac:dyDescent="0.15">
      <c r="A56" s="9">
        <v>51</v>
      </c>
      <c r="B56" s="1" t="s">
        <v>48</v>
      </c>
      <c r="C56" s="9" t="s">
        <v>56</v>
      </c>
      <c r="D56" s="3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32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7"/>
        <v>12</v>
      </c>
      <c r="AA56" s="5">
        <f t="shared" si="8"/>
        <v>0</v>
      </c>
      <c r="AB56" s="5">
        <f t="shared" si="9"/>
        <v>12</v>
      </c>
      <c r="AC56" s="5">
        <f t="shared" si="3"/>
        <v>6</v>
      </c>
      <c r="AD56" s="5">
        <f t="shared" si="4"/>
        <v>0</v>
      </c>
      <c r="AE56" s="5">
        <f t="shared" si="5"/>
        <v>0.5</v>
      </c>
      <c r="AF56" s="32" t="str">
        <f>IF(COUNT(D56:O56)&gt;=1,MAX(D56:O56),"&lt;0.5")</f>
        <v>&lt;0.5</v>
      </c>
      <c r="AG56" s="8">
        <f>IF(COUNTIF(D56:O56,"~&lt;*")&gt;=1,"&lt;0.5",MIN(D56:O56))</f>
        <v>0</v>
      </c>
      <c r="AH56" s="10" t="str">
        <f t="shared" si="6"/>
        <v>&lt;0.5</v>
      </c>
    </row>
    <row r="57" spans="1:34" x14ac:dyDescent="0.15">
      <c r="A57" s="50">
        <v>52</v>
      </c>
      <c r="B57" s="49" t="s">
        <v>49</v>
      </c>
      <c r="C57" s="50" t="s">
        <v>57</v>
      </c>
      <c r="D57" s="51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3"/>
      <c r="P57" s="54"/>
      <c r="Q57" s="52"/>
      <c r="R57" s="52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7"/>
        <v>12</v>
      </c>
      <c r="AA57" s="5">
        <f t="shared" si="8"/>
        <v>0</v>
      </c>
      <c r="AB57" s="5">
        <f t="shared" si="9"/>
        <v>12</v>
      </c>
      <c r="AC57" s="5">
        <f t="shared" si="3"/>
        <v>1.2000000000000002</v>
      </c>
      <c r="AD57" s="5">
        <f t="shared" si="4"/>
        <v>0</v>
      </c>
      <c r="AE57" s="5">
        <f t="shared" si="5"/>
        <v>0.10000000000000002</v>
      </c>
      <c r="AF57" s="19" t="str">
        <f>IF(COUNT(D57:O57)&gt;=1,MAX(D57:O57),"&lt;0.1")</f>
        <v>&lt;0.1</v>
      </c>
      <c r="AG57" s="8">
        <f>IF(COUNTIF(D57:O57,"~&lt;*")&gt;=1,"&lt;0.1",MIN(D57:O57))</f>
        <v>0</v>
      </c>
      <c r="AH57" s="17" t="str">
        <f t="shared" si="6"/>
        <v>&lt;0.1</v>
      </c>
    </row>
    <row r="58" spans="1:34" x14ac:dyDescent="0.15">
      <c r="A58" s="9">
        <v>53</v>
      </c>
      <c r="B58" s="48" t="s">
        <v>136</v>
      </c>
      <c r="C58" s="9" t="s">
        <v>137</v>
      </c>
      <c r="D58" s="10"/>
      <c r="E58" s="10"/>
      <c r="F58" s="10">
        <v>0</v>
      </c>
      <c r="G58" s="10"/>
      <c r="H58" s="10"/>
      <c r="I58" s="10">
        <v>0</v>
      </c>
      <c r="J58" s="10"/>
      <c r="K58" s="10"/>
      <c r="L58" s="10"/>
      <c r="M58" s="10"/>
      <c r="N58" s="10"/>
      <c r="O58" s="11"/>
      <c r="P58" s="32"/>
      <c r="Q58" s="10"/>
      <c r="R58" s="10"/>
      <c r="V58" s="5" t="s">
        <v>140</v>
      </c>
      <c r="W58" s="5" t="s">
        <v>141</v>
      </c>
      <c r="AF58" s="43"/>
      <c r="AG58" s="47"/>
      <c r="AH58" s="47"/>
    </row>
    <row r="59" spans="1:34" x14ac:dyDescent="0.15">
      <c r="A59" s="50">
        <v>54</v>
      </c>
      <c r="B59" s="48" t="s">
        <v>138</v>
      </c>
      <c r="C59" s="9" t="s">
        <v>137</v>
      </c>
      <c r="D59" s="10" t="s">
        <v>145</v>
      </c>
      <c r="E59" s="10" t="s">
        <v>145</v>
      </c>
      <c r="F59" s="10" t="s">
        <v>145</v>
      </c>
      <c r="G59" s="10" t="s">
        <v>145</v>
      </c>
      <c r="H59" s="10" t="s">
        <v>145</v>
      </c>
      <c r="I59" s="10" t="s">
        <v>145</v>
      </c>
      <c r="J59" s="10" t="s">
        <v>145</v>
      </c>
      <c r="K59" s="10"/>
      <c r="L59" s="10"/>
      <c r="M59" s="10"/>
      <c r="N59" s="10"/>
      <c r="O59" s="11"/>
      <c r="P59" s="32"/>
      <c r="Q59" s="10"/>
      <c r="R59" s="10"/>
      <c r="V59" s="5" t="s">
        <v>140</v>
      </c>
      <c r="W59" s="5" t="s">
        <v>141</v>
      </c>
      <c r="AF59" s="43"/>
      <c r="AG59" s="47"/>
      <c r="AH59" s="47"/>
    </row>
    <row r="60" spans="1:34" x14ac:dyDescent="0.15">
      <c r="A60" s="16">
        <v>55</v>
      </c>
      <c r="B60" s="2" t="s">
        <v>139</v>
      </c>
      <c r="C60" s="16" t="s">
        <v>137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/>
      <c r="L60" s="17"/>
      <c r="M60" s="17"/>
      <c r="N60" s="17"/>
      <c r="O60" s="18"/>
      <c r="P60" s="19"/>
      <c r="Q60" s="17"/>
      <c r="R60" s="17"/>
      <c r="V60" s="5">
        <v>0</v>
      </c>
      <c r="W60" s="5" t="s">
        <v>141</v>
      </c>
      <c r="AF60" s="43"/>
      <c r="AG60" s="47"/>
      <c r="AH60" s="47"/>
    </row>
    <row r="61" spans="1:34" x14ac:dyDescent="0.15">
      <c r="A61" s="5" t="s">
        <v>61</v>
      </c>
      <c r="B61" s="24" t="s">
        <v>62</v>
      </c>
      <c r="P61" s="43"/>
      <c r="AF61" s="43"/>
    </row>
    <row r="62" spans="1:34" x14ac:dyDescent="0.15">
      <c r="A62" s="20"/>
      <c r="B62" s="20" t="s">
        <v>59</v>
      </c>
      <c r="C62" s="20"/>
      <c r="D62" s="21">
        <v>22.8</v>
      </c>
      <c r="E62" s="21">
        <v>23.5</v>
      </c>
      <c r="F62" s="21">
        <v>24.2</v>
      </c>
      <c r="G62" s="21">
        <v>32.6</v>
      </c>
      <c r="H62" s="21">
        <v>30.8</v>
      </c>
      <c r="I62" s="21">
        <v>29.5</v>
      </c>
      <c r="J62" s="21">
        <v>22.3</v>
      </c>
      <c r="K62" s="21"/>
      <c r="L62" s="21"/>
      <c r="M62" s="21"/>
      <c r="N62" s="21"/>
      <c r="O62" s="21"/>
      <c r="P62" s="34"/>
      <c r="Q62" s="21"/>
      <c r="R62" s="21"/>
      <c r="AF62" s="34">
        <f>MAX(D62:O62)</f>
        <v>32.6</v>
      </c>
      <c r="AG62" s="21">
        <f>MIN(D62:O62)</f>
        <v>22.3</v>
      </c>
      <c r="AH62" s="21">
        <f>AVERAGE(D62:O62)</f>
        <v>26.528571428571432</v>
      </c>
    </row>
    <row r="63" spans="1:34" x14ac:dyDescent="0.15">
      <c r="A63" s="22"/>
      <c r="B63" s="22" t="s">
        <v>60</v>
      </c>
      <c r="C63" s="22"/>
      <c r="D63" s="14">
        <v>16</v>
      </c>
      <c r="E63" s="14">
        <v>17</v>
      </c>
      <c r="F63" s="14">
        <v>17</v>
      </c>
      <c r="G63" s="14">
        <v>19</v>
      </c>
      <c r="H63" s="14">
        <v>18</v>
      </c>
      <c r="I63" s="14">
        <v>18.5</v>
      </c>
      <c r="J63" s="14">
        <v>17</v>
      </c>
      <c r="K63" s="14"/>
      <c r="L63" s="14"/>
      <c r="M63" s="14"/>
      <c r="N63" s="14"/>
      <c r="O63" s="14"/>
      <c r="P63" s="35"/>
      <c r="Q63" s="14"/>
      <c r="R63" s="14"/>
      <c r="AF63" s="35">
        <f>MAX(D63:O63)</f>
        <v>19</v>
      </c>
      <c r="AG63" s="14">
        <f>MIN(D63:O63)</f>
        <v>16</v>
      </c>
      <c r="AH63" s="14">
        <f>AVERAGE(D63:O63)</f>
        <v>17.5</v>
      </c>
    </row>
    <row r="64" spans="1:34" x14ac:dyDescent="0.15">
      <c r="A64" s="23"/>
      <c r="B64" s="23" t="s">
        <v>90</v>
      </c>
      <c r="C64" s="23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44"/>
      <c r="Q64" s="42"/>
      <c r="R64" s="42"/>
      <c r="AF64" s="44">
        <f>MAX(D64:O64)</f>
        <v>0</v>
      </c>
      <c r="AG64" s="42">
        <f>MIN(D64:O64)</f>
        <v>0</v>
      </c>
      <c r="AH64" s="42" t="e">
        <f>AVERAGE(D64:O64)</f>
        <v>#DIV/0!</v>
      </c>
    </row>
  </sheetData>
  <mergeCells count="3">
    <mergeCell ref="A1:R1"/>
    <mergeCell ref="AF2:AH3"/>
    <mergeCell ref="A4:C4"/>
  </mergeCells>
  <phoneticPr fontId="10"/>
  <conditionalFormatting sqref="D6:O7">
    <cfRule type="cellIs" dxfId="1023" priority="73" operator="equal">
      <formula>$W$6</formula>
    </cfRule>
  </conditionalFormatting>
  <conditionalFormatting sqref="D7:O7">
    <cfRule type="cellIs" dxfId="1022" priority="264" stopIfTrue="1" operator="equal">
      <formula>$V$7</formula>
    </cfRule>
  </conditionalFormatting>
  <conditionalFormatting sqref="D8:O8">
    <cfRule type="cellIs" dxfId="1021" priority="71" stopIfTrue="1" operator="greaterThan">
      <formula>$S$8</formula>
    </cfRule>
    <cfRule type="cellIs" dxfId="1020" priority="70" stopIfTrue="1" operator="greaterThan">
      <formula>$T$8</formula>
    </cfRule>
    <cfRule type="cellIs" dxfId="1019" priority="69" stopIfTrue="1" operator="greaterThan">
      <formula>$U$8</formula>
    </cfRule>
    <cfRule type="cellIs" dxfId="1018" priority="68" stopIfTrue="1" operator="greaterThan">
      <formula>$V$8</formula>
    </cfRule>
    <cfRule type="cellIs" dxfId="1017" priority="59" stopIfTrue="1" operator="equal">
      <formula>$X$8</formula>
    </cfRule>
  </conditionalFormatting>
  <conditionalFormatting sqref="D8:O57">
    <cfRule type="cellIs" dxfId="1016" priority="67" stopIfTrue="1" operator="equal">
      <formula>$W$6</formula>
    </cfRule>
  </conditionalFormatting>
  <conditionalFormatting sqref="D6:R6">
    <cfRule type="cellIs" dxfId="1015" priority="265" stopIfTrue="1" operator="greaterThan">
      <formula>$V$6</formula>
    </cfRule>
    <cfRule type="cellIs" dxfId="1014" priority="268" stopIfTrue="1" operator="greaterThan">
      <formula>$S$6</formula>
    </cfRule>
    <cfRule type="cellIs" dxfId="1013" priority="267" stopIfTrue="1" operator="greaterThan">
      <formula>$T$6</formula>
    </cfRule>
    <cfRule type="cellIs" dxfId="1012" priority="266" stopIfTrue="1" operator="greaterThan">
      <formula>$U$6</formula>
    </cfRule>
  </conditionalFormatting>
  <conditionalFormatting sqref="D9:R9">
    <cfRule type="cellIs" dxfId="1011" priority="259" stopIfTrue="1" operator="greaterThan">
      <formula>$S$9</formula>
    </cfRule>
    <cfRule type="cellIs" dxfId="1010" priority="256" stopIfTrue="1" operator="greaterThan">
      <formula>$V$9</formula>
    </cfRule>
    <cfRule type="cellIs" dxfId="1009" priority="257" stopIfTrue="1" operator="greaterThan">
      <formula>$U$9</formula>
    </cfRule>
    <cfRule type="cellIs" dxfId="1008" priority="258" stopIfTrue="1" operator="greaterThan">
      <formula>$T$9</formula>
    </cfRule>
    <cfRule type="cellIs" dxfId="1007" priority="66" operator="equal">
      <formula>$X$9</formula>
    </cfRule>
  </conditionalFormatting>
  <conditionalFormatting sqref="D10:R10">
    <cfRule type="cellIs" dxfId="1006" priority="254" stopIfTrue="1" operator="greaterThan">
      <formula>$T$10</formula>
    </cfRule>
    <cfRule type="cellIs" dxfId="1005" priority="65" stopIfTrue="1" operator="equal">
      <formula>$X$10</formula>
    </cfRule>
    <cfRule type="cellIs" dxfId="1004" priority="255" stopIfTrue="1" operator="greaterThan">
      <formula>$S$10</formula>
    </cfRule>
    <cfRule type="cellIs" dxfId="1003" priority="252" stopIfTrue="1" operator="greaterThan">
      <formula>$V$10</formula>
    </cfRule>
    <cfRule type="cellIs" dxfId="1002" priority="253" stopIfTrue="1" operator="greaterThan">
      <formula>$U$10</formula>
    </cfRule>
  </conditionalFormatting>
  <conditionalFormatting sqref="D11:R11">
    <cfRule type="cellIs" dxfId="1001" priority="248" stopIfTrue="1" operator="greaterThan">
      <formula>$V$11</formula>
    </cfRule>
    <cfRule type="cellIs" dxfId="1000" priority="249" stopIfTrue="1" operator="greaterThan">
      <formula>$U$11</formula>
    </cfRule>
    <cfRule type="cellIs" dxfId="999" priority="251" stopIfTrue="1" operator="greaterThan">
      <formula>$S$11</formula>
    </cfRule>
    <cfRule type="cellIs" dxfId="998" priority="250" stopIfTrue="1" operator="greaterThan">
      <formula>$T$11</formula>
    </cfRule>
    <cfRule type="cellIs" dxfId="997" priority="64" stopIfTrue="1" operator="equal">
      <formula>$X$11</formula>
    </cfRule>
  </conditionalFormatting>
  <conditionalFormatting sqref="D12:R12">
    <cfRule type="cellIs" dxfId="996" priority="244" stopIfTrue="1" operator="greaterThan">
      <formula>$V$12</formula>
    </cfRule>
    <cfRule type="cellIs" dxfId="995" priority="63" stopIfTrue="1" operator="equal">
      <formula>$X$12</formula>
    </cfRule>
    <cfRule type="cellIs" dxfId="994" priority="245" stopIfTrue="1" operator="greaterThan">
      <formula>$U$12</formula>
    </cfRule>
    <cfRule type="cellIs" dxfId="993" priority="246" stopIfTrue="1" operator="greaterThan">
      <formula>$T$12</formula>
    </cfRule>
    <cfRule type="cellIs" dxfId="992" priority="247" stopIfTrue="1" operator="greaterThan">
      <formula>$S$12</formula>
    </cfRule>
  </conditionalFormatting>
  <conditionalFormatting sqref="D13:R13">
    <cfRule type="cellIs" dxfId="991" priority="243" stopIfTrue="1" operator="greaterThan">
      <formula>$S$13</formula>
    </cfRule>
    <cfRule type="cellIs" dxfId="990" priority="62" operator="equal">
      <formula>$X$13</formula>
    </cfRule>
    <cfRule type="cellIs" dxfId="989" priority="242" stopIfTrue="1" operator="greaterThan">
      <formula>$T$13</formula>
    </cfRule>
    <cfRule type="cellIs" dxfId="988" priority="240" stopIfTrue="1" operator="greaterThan">
      <formula>$V$13</formula>
    </cfRule>
    <cfRule type="cellIs" dxfId="987" priority="241" stopIfTrue="1" operator="greaterThan">
      <formula>$U$13</formula>
    </cfRule>
  </conditionalFormatting>
  <conditionalFormatting sqref="D14:R14">
    <cfRule type="cellIs" dxfId="986" priority="61" operator="equal">
      <formula>$X$14</formula>
    </cfRule>
    <cfRule type="cellIs" dxfId="985" priority="239" stopIfTrue="1" operator="greaterThan">
      <formula>$S$14</formula>
    </cfRule>
    <cfRule type="cellIs" dxfId="984" priority="238" stopIfTrue="1" operator="greaterThan">
      <formula>$T$14</formula>
    </cfRule>
    <cfRule type="cellIs" dxfId="983" priority="237" stopIfTrue="1" operator="greaterThan">
      <formula>$U$14</formula>
    </cfRule>
    <cfRule type="cellIs" dxfId="982" priority="236" stopIfTrue="1" operator="greaterThan">
      <formula>$V$14</formula>
    </cfRule>
  </conditionalFormatting>
  <conditionalFormatting sqref="D15:R15">
    <cfRule type="cellIs" dxfId="981" priority="60" operator="equal">
      <formula>$X$15</formula>
    </cfRule>
    <cfRule type="cellIs" dxfId="980" priority="235" stopIfTrue="1" operator="greaterThan">
      <formula>$S$15</formula>
    </cfRule>
    <cfRule type="cellIs" dxfId="979" priority="234" stopIfTrue="1" operator="greaterThan">
      <formula>$T$15</formula>
    </cfRule>
    <cfRule type="cellIs" dxfId="978" priority="232" stopIfTrue="1" operator="greaterThan">
      <formula>$V$15</formula>
    </cfRule>
    <cfRule type="cellIs" dxfId="977" priority="233" stopIfTrue="1" operator="greaterThan">
      <formula>$U$15</formula>
    </cfRule>
  </conditionalFormatting>
  <conditionalFormatting sqref="D16:R16">
    <cfRule type="cellIs" dxfId="976" priority="58" operator="equal">
      <formula>$X$16</formula>
    </cfRule>
    <cfRule type="cellIs" dxfId="975" priority="228" stopIfTrue="1" operator="greaterThan">
      <formula>$V$16</formula>
    </cfRule>
    <cfRule type="cellIs" dxfId="974" priority="229" stopIfTrue="1" operator="greaterThan">
      <formula>$U$16</formula>
    </cfRule>
    <cfRule type="cellIs" dxfId="973" priority="230" stopIfTrue="1" operator="greaterThan">
      <formula>$T$16</formula>
    </cfRule>
    <cfRule type="cellIs" dxfId="972" priority="231" stopIfTrue="1" operator="greaterThan">
      <formula>$S$16</formula>
    </cfRule>
  </conditionalFormatting>
  <conditionalFormatting sqref="D17:R17">
    <cfRule type="cellIs" dxfId="971" priority="57" operator="equal">
      <formula>$X$17</formula>
    </cfRule>
    <cfRule type="cellIs" dxfId="970" priority="224" stopIfTrue="1" operator="greaterThan">
      <formula>$V$17</formula>
    </cfRule>
    <cfRule type="cellIs" dxfId="969" priority="225" stopIfTrue="1" operator="greaterThan">
      <formula>$U$17</formula>
    </cfRule>
    <cfRule type="cellIs" dxfId="968" priority="226" stopIfTrue="1" operator="greaterThan">
      <formula>$T$17</formula>
    </cfRule>
    <cfRule type="cellIs" dxfId="967" priority="227" stopIfTrue="1" operator="greaterThan">
      <formula>$S$17</formula>
    </cfRule>
  </conditionalFormatting>
  <conditionalFormatting sqref="D18:R18">
    <cfRule type="cellIs" dxfId="966" priority="220" stopIfTrue="1" operator="greaterThan">
      <formula>$V$18</formula>
    </cfRule>
    <cfRule type="cellIs" dxfId="965" priority="56" operator="equal">
      <formula>$X$18</formula>
    </cfRule>
    <cfRule type="cellIs" dxfId="964" priority="221" stopIfTrue="1" operator="greaterThan">
      <formula>$U$18</formula>
    </cfRule>
    <cfRule type="cellIs" dxfId="963" priority="223" stopIfTrue="1" operator="greaterThan">
      <formula>$S$18</formula>
    </cfRule>
    <cfRule type="cellIs" dxfId="962" priority="222" stopIfTrue="1" operator="greaterThan">
      <formula>$T$18</formula>
    </cfRule>
  </conditionalFormatting>
  <conditionalFormatting sqref="D19:R19">
    <cfRule type="cellIs" dxfId="961" priority="218" stopIfTrue="1" operator="greaterThan">
      <formula>$T$19</formula>
    </cfRule>
    <cfRule type="cellIs" dxfId="960" priority="216" stopIfTrue="1" operator="greaterThan">
      <formula>$V$19</formula>
    </cfRule>
    <cfRule type="cellIs" dxfId="959" priority="55" operator="equal">
      <formula>$X$19</formula>
    </cfRule>
    <cfRule type="cellIs" dxfId="958" priority="217" stopIfTrue="1" operator="greaterThan">
      <formula>$U$19</formula>
    </cfRule>
    <cfRule type="cellIs" dxfId="957" priority="219" stopIfTrue="1" operator="greaterThan">
      <formula>$S$19</formula>
    </cfRule>
  </conditionalFormatting>
  <conditionalFormatting sqref="D20:R20">
    <cfRule type="cellIs" dxfId="956" priority="215" stopIfTrue="1" operator="greaterThan">
      <formula>$S$20</formula>
    </cfRule>
    <cfRule type="cellIs" dxfId="955" priority="54" operator="equal">
      <formula>$X$20</formula>
    </cfRule>
    <cfRule type="cellIs" dxfId="954" priority="212" stopIfTrue="1" operator="greaterThan">
      <formula>$V$20</formula>
    </cfRule>
    <cfRule type="cellIs" dxfId="953" priority="213" stopIfTrue="1" operator="greaterThan">
      <formula>$U$20</formula>
    </cfRule>
    <cfRule type="cellIs" dxfId="952" priority="214" stopIfTrue="1" operator="greaterThan">
      <formula>$T$20</formula>
    </cfRule>
  </conditionalFormatting>
  <conditionalFormatting sqref="D21:R21">
    <cfRule type="cellIs" dxfId="951" priority="209" stopIfTrue="1" operator="greaterThan">
      <formula>$U$21</formula>
    </cfRule>
    <cfRule type="cellIs" dxfId="950" priority="210" stopIfTrue="1" operator="greaterThan">
      <formula>$T$21</formula>
    </cfRule>
    <cfRule type="cellIs" dxfId="949" priority="53" operator="equal">
      <formula>$X$21</formula>
    </cfRule>
    <cfRule type="cellIs" dxfId="948" priority="211" stopIfTrue="1" operator="greaterThan">
      <formula>$S$21</formula>
    </cfRule>
    <cfRule type="cellIs" dxfId="947" priority="208" stopIfTrue="1" operator="greaterThan">
      <formula>$V$21</formula>
    </cfRule>
  </conditionalFormatting>
  <conditionalFormatting sqref="D22:R22">
    <cfRule type="cellIs" dxfId="946" priority="204" stopIfTrue="1" operator="greaterThan">
      <formula>$V$22</formula>
    </cfRule>
    <cfRule type="cellIs" dxfId="945" priority="205" stopIfTrue="1" operator="greaterThan">
      <formula>$U$22</formula>
    </cfRule>
    <cfRule type="cellIs" dxfId="944" priority="206" stopIfTrue="1" operator="greaterThan">
      <formula>$T$22</formula>
    </cfRule>
    <cfRule type="cellIs" dxfId="943" priority="207" stopIfTrue="1" operator="greaterThan">
      <formula>$S$22</formula>
    </cfRule>
    <cfRule type="cellIs" dxfId="942" priority="52" operator="equal">
      <formula>$X$22</formula>
    </cfRule>
  </conditionalFormatting>
  <conditionalFormatting sqref="D23:R23">
    <cfRule type="cellIs" dxfId="941" priority="203" stopIfTrue="1" operator="greaterThan">
      <formula>$S$23</formula>
    </cfRule>
    <cfRule type="cellIs" dxfId="940" priority="202" stopIfTrue="1" operator="greaterThan">
      <formula>$T$23</formula>
    </cfRule>
    <cfRule type="cellIs" dxfId="939" priority="201" stopIfTrue="1" operator="greaterThan">
      <formula>$U$23</formula>
    </cfRule>
    <cfRule type="cellIs" dxfId="938" priority="51" operator="equal">
      <formula>$X$23</formula>
    </cfRule>
    <cfRule type="cellIs" dxfId="937" priority="200" stopIfTrue="1" operator="greaterThan">
      <formula>$V$23</formula>
    </cfRule>
  </conditionalFormatting>
  <conditionalFormatting sqref="D24:R25">
    <cfRule type="cellIs" dxfId="936" priority="196" stopIfTrue="1" operator="greaterThan">
      <formula>$V$24</formula>
    </cfRule>
    <cfRule type="cellIs" dxfId="935" priority="50" operator="equal">
      <formula>$X$24</formula>
    </cfRule>
    <cfRule type="cellIs" dxfId="934" priority="199" stopIfTrue="1" operator="greaterThan">
      <formula>$S$24</formula>
    </cfRule>
    <cfRule type="cellIs" dxfId="933" priority="198" stopIfTrue="1" operator="greaterThan">
      <formula>$T$24</formula>
    </cfRule>
    <cfRule type="cellIs" dxfId="932" priority="197" stopIfTrue="1" operator="greaterThan">
      <formula>$U$24</formula>
    </cfRule>
  </conditionalFormatting>
  <conditionalFormatting sqref="D26:R26">
    <cfRule type="cellIs" dxfId="931" priority="192" stopIfTrue="1" operator="greaterThan">
      <formula>$V$26</formula>
    </cfRule>
    <cfRule type="cellIs" dxfId="930" priority="194" stopIfTrue="1" operator="greaterThan">
      <formula>$T$26</formula>
    </cfRule>
    <cfRule type="cellIs" dxfId="929" priority="195" stopIfTrue="1" operator="greaterThan">
      <formula>$S$26</formula>
    </cfRule>
    <cfRule type="cellIs" dxfId="928" priority="193" stopIfTrue="1" operator="greaterThan">
      <formula>$U$26</formula>
    </cfRule>
    <cfRule type="cellIs" dxfId="927" priority="49" operator="equal">
      <formula>$X$26</formula>
    </cfRule>
  </conditionalFormatting>
  <conditionalFormatting sqref="D27:R27">
    <cfRule type="cellIs" dxfId="926" priority="190" stopIfTrue="1" operator="greaterThan">
      <formula>$T$27</formula>
    </cfRule>
    <cfRule type="cellIs" dxfId="925" priority="191" stopIfTrue="1" operator="greaterThan">
      <formula>$S$27</formula>
    </cfRule>
    <cfRule type="cellIs" dxfId="924" priority="189" stopIfTrue="1" operator="greaterThan">
      <formula>$U$27</formula>
    </cfRule>
    <cfRule type="cellIs" dxfId="923" priority="48" operator="equal">
      <formula>$X$27</formula>
    </cfRule>
    <cfRule type="cellIs" dxfId="922" priority="188" stopIfTrue="1" operator="greaterThan">
      <formula>$V$27</formula>
    </cfRule>
  </conditionalFormatting>
  <conditionalFormatting sqref="D28:R28">
    <cfRule type="cellIs" dxfId="921" priority="184" stopIfTrue="1" operator="greaterThan">
      <formula>$V$28</formula>
    </cfRule>
    <cfRule type="cellIs" dxfId="920" priority="185" stopIfTrue="1" operator="greaterThan">
      <formula>$U$28</formula>
    </cfRule>
    <cfRule type="cellIs" dxfId="919" priority="186" stopIfTrue="1" operator="greaterThan">
      <formula>$T$28</formula>
    </cfRule>
    <cfRule type="cellIs" dxfId="918" priority="187" stopIfTrue="1" operator="greaterThan">
      <formula>$S$28</formula>
    </cfRule>
    <cfRule type="cellIs" dxfId="917" priority="47" operator="equal">
      <formula>$X$28</formula>
    </cfRule>
  </conditionalFormatting>
  <conditionalFormatting sqref="D29:R29">
    <cfRule type="cellIs" dxfId="916" priority="182" stopIfTrue="1" operator="greaterThan">
      <formula>$T$29</formula>
    </cfRule>
    <cfRule type="cellIs" dxfId="915" priority="181" stopIfTrue="1" operator="greaterThan">
      <formula>$U$29</formula>
    </cfRule>
    <cfRule type="cellIs" dxfId="914" priority="180" stopIfTrue="1" operator="greaterThan">
      <formula>$V$29</formula>
    </cfRule>
    <cfRule type="cellIs" dxfId="913" priority="183" stopIfTrue="1" operator="greaterThan">
      <formula>$S$29</formula>
    </cfRule>
    <cfRule type="cellIs" dxfId="912" priority="46" operator="equal">
      <formula>$X$29</formula>
    </cfRule>
  </conditionalFormatting>
  <conditionalFormatting sqref="D30:R30">
    <cfRule type="cellIs" dxfId="911" priority="179" stopIfTrue="1" operator="greaterThan">
      <formula>$S$30</formula>
    </cfRule>
    <cfRule type="cellIs" dxfId="910" priority="178" stopIfTrue="1" operator="greaterThan">
      <formula>$T$30</formula>
    </cfRule>
    <cfRule type="cellIs" dxfId="909" priority="177" stopIfTrue="1" operator="greaterThan">
      <formula>$U$30</formula>
    </cfRule>
    <cfRule type="cellIs" dxfId="908" priority="45" operator="equal">
      <formula>$X$30</formula>
    </cfRule>
    <cfRule type="cellIs" dxfId="907" priority="176" stopIfTrue="1" operator="greaterThan">
      <formula>$V$30</formula>
    </cfRule>
  </conditionalFormatting>
  <conditionalFormatting sqref="D31:R31">
    <cfRule type="cellIs" dxfId="906" priority="175" stopIfTrue="1" operator="greaterThan">
      <formula>$S$31</formula>
    </cfRule>
    <cfRule type="cellIs" dxfId="905" priority="44" operator="equal">
      <formula>$X$31</formula>
    </cfRule>
    <cfRule type="cellIs" dxfId="904" priority="172" stopIfTrue="1" operator="greaterThan">
      <formula>$V$31</formula>
    </cfRule>
    <cfRule type="cellIs" dxfId="903" priority="173" stopIfTrue="1" operator="greaterThan">
      <formula>$U$31</formula>
    </cfRule>
    <cfRule type="cellIs" dxfId="902" priority="174" stopIfTrue="1" operator="greaterThan">
      <formula>$T$31</formula>
    </cfRule>
  </conditionalFormatting>
  <conditionalFormatting sqref="D32:R32">
    <cfRule type="cellIs" dxfId="901" priority="168" stopIfTrue="1" operator="greaterThan">
      <formula>$V$32</formula>
    </cfRule>
    <cfRule type="cellIs" dxfId="900" priority="169" stopIfTrue="1" operator="greaterThan">
      <formula>$U$32</formula>
    </cfRule>
    <cfRule type="cellIs" dxfId="899" priority="170" stopIfTrue="1" operator="greaterThan">
      <formula>$T$32</formula>
    </cfRule>
    <cfRule type="cellIs" dxfId="898" priority="171" stopIfTrue="1" operator="greaterThan">
      <formula>$S$32</formula>
    </cfRule>
    <cfRule type="cellIs" dxfId="897" priority="43" operator="equal">
      <formula>$X$32</formula>
    </cfRule>
  </conditionalFormatting>
  <conditionalFormatting sqref="D33:R33">
    <cfRule type="cellIs" dxfId="896" priority="164" stopIfTrue="1" operator="greaterThan">
      <formula>$V$33</formula>
    </cfRule>
    <cfRule type="cellIs" dxfId="895" priority="165" stopIfTrue="1" operator="greaterThan">
      <formula>$U$33</formula>
    </cfRule>
    <cfRule type="cellIs" dxfId="894" priority="167" stopIfTrue="1" operator="greaterThan">
      <formula>$S$33</formula>
    </cfRule>
    <cfRule type="cellIs" dxfId="893" priority="42" operator="equal">
      <formula>$X$33</formula>
    </cfRule>
    <cfRule type="cellIs" dxfId="892" priority="166" stopIfTrue="1" operator="greaterThan">
      <formula>$T$33</formula>
    </cfRule>
  </conditionalFormatting>
  <conditionalFormatting sqref="D34:R34">
    <cfRule type="cellIs" dxfId="891" priority="160" stopIfTrue="1" operator="greaterThan">
      <formula>$V$34</formula>
    </cfRule>
    <cfRule type="cellIs" dxfId="890" priority="161" stopIfTrue="1" operator="greaterThan">
      <formula>$U$34</formula>
    </cfRule>
    <cfRule type="cellIs" dxfId="889" priority="162" stopIfTrue="1" operator="greaterThan">
      <formula>$T$34</formula>
    </cfRule>
    <cfRule type="cellIs" dxfId="888" priority="163" stopIfTrue="1" operator="greaterThan">
      <formula>$S$34</formula>
    </cfRule>
    <cfRule type="cellIs" dxfId="887" priority="41" operator="equal">
      <formula>$X$34</formula>
    </cfRule>
  </conditionalFormatting>
  <conditionalFormatting sqref="D35:R35">
    <cfRule type="cellIs" dxfId="886" priority="157" stopIfTrue="1" operator="greaterThan">
      <formula>$U$35</formula>
    </cfRule>
    <cfRule type="cellIs" dxfId="885" priority="158" stopIfTrue="1" operator="greaterThan">
      <formula>$T$35</formula>
    </cfRule>
    <cfRule type="cellIs" dxfId="884" priority="159" stopIfTrue="1" operator="greaterThan">
      <formula>$S$35</formula>
    </cfRule>
    <cfRule type="cellIs" dxfId="883" priority="156" stopIfTrue="1" operator="greaterThan">
      <formula>$V$35</formula>
    </cfRule>
    <cfRule type="cellIs" dxfId="882" priority="40" operator="equal">
      <formula>$X$35</formula>
    </cfRule>
  </conditionalFormatting>
  <conditionalFormatting sqref="D36:R36">
    <cfRule type="cellIs" dxfId="881" priority="155" stopIfTrue="1" operator="greaterThan">
      <formula>$S$36</formula>
    </cfRule>
    <cfRule type="cellIs" dxfId="880" priority="153" stopIfTrue="1" operator="greaterThan">
      <formula>$U$36</formula>
    </cfRule>
    <cfRule type="cellIs" dxfId="879" priority="152" stopIfTrue="1" operator="greaterThan">
      <formula>$V$36</formula>
    </cfRule>
    <cfRule type="cellIs" dxfId="878" priority="154" stopIfTrue="1" operator="greaterThan">
      <formula>$T$36</formula>
    </cfRule>
    <cfRule type="cellIs" dxfId="877" priority="39" operator="equal">
      <formula>$X$36</formula>
    </cfRule>
  </conditionalFormatting>
  <conditionalFormatting sqref="D37:R37">
    <cfRule type="cellIs" dxfId="876" priority="38" operator="equal">
      <formula>$X$37</formula>
    </cfRule>
    <cfRule type="cellIs" dxfId="875" priority="149" stopIfTrue="1" operator="greaterThan">
      <formula>$U$37</formula>
    </cfRule>
    <cfRule type="cellIs" dxfId="874" priority="150" stopIfTrue="1" operator="greaterThan">
      <formula>$T$37</formula>
    </cfRule>
    <cfRule type="cellIs" dxfId="873" priority="151" stopIfTrue="1" operator="greaterThan">
      <formula>$S$37</formula>
    </cfRule>
    <cfRule type="cellIs" dxfId="872" priority="148" stopIfTrue="1" operator="greaterThan">
      <formula>$V$37</formula>
    </cfRule>
  </conditionalFormatting>
  <conditionalFormatting sqref="D38:R38">
    <cfRule type="cellIs" dxfId="871" priority="144" stopIfTrue="1" operator="greaterThan">
      <formula>$V$38</formula>
    </cfRule>
    <cfRule type="cellIs" dxfId="870" priority="146" stopIfTrue="1" operator="greaterThan">
      <formula>$T$38</formula>
    </cfRule>
    <cfRule type="cellIs" dxfId="869" priority="37" operator="equal">
      <formula>$X$38</formula>
    </cfRule>
    <cfRule type="cellIs" dxfId="868" priority="147" stopIfTrue="1" operator="greaterThan">
      <formula>$S$38</formula>
    </cfRule>
    <cfRule type="cellIs" dxfId="867" priority="145" stopIfTrue="1" operator="greaterThan">
      <formula>$U$38</formula>
    </cfRule>
  </conditionalFormatting>
  <conditionalFormatting sqref="D39:R39">
    <cfRule type="cellIs" dxfId="866" priority="143" stopIfTrue="1" operator="greaterThan">
      <formula>$S$39</formula>
    </cfRule>
    <cfRule type="cellIs" dxfId="865" priority="142" stopIfTrue="1" operator="greaterThan">
      <formula>$T$39</formula>
    </cfRule>
    <cfRule type="cellIs" dxfId="864" priority="141" stopIfTrue="1" operator="greaterThan">
      <formula>$U$39</formula>
    </cfRule>
    <cfRule type="cellIs" dxfId="863" priority="140" stopIfTrue="1" operator="greaterThan">
      <formula>$V$39</formula>
    </cfRule>
    <cfRule type="cellIs" dxfId="862" priority="36" operator="equal">
      <formula>$X$39</formula>
    </cfRule>
  </conditionalFormatting>
  <conditionalFormatting sqref="D40:R40">
    <cfRule type="cellIs" dxfId="861" priority="137" stopIfTrue="1" operator="greaterThan">
      <formula>$U$40</formula>
    </cfRule>
    <cfRule type="cellIs" dxfId="860" priority="138" stopIfTrue="1" operator="greaterThan">
      <formula>$T$40</formula>
    </cfRule>
    <cfRule type="cellIs" dxfId="859" priority="139" stopIfTrue="1" operator="greaterThan">
      <formula>$S$40</formula>
    </cfRule>
    <cfRule type="cellIs" dxfId="858" priority="35" operator="equal">
      <formula>$X$40</formula>
    </cfRule>
    <cfRule type="cellIs" dxfId="857" priority="136" stopIfTrue="1" operator="greaterThan">
      <formula>$V$40</formula>
    </cfRule>
  </conditionalFormatting>
  <conditionalFormatting sqref="D41:R41">
    <cfRule type="cellIs" dxfId="856" priority="132" stopIfTrue="1" operator="greaterThan">
      <formula>$V$41</formula>
    </cfRule>
    <cfRule type="cellIs" dxfId="855" priority="134" stopIfTrue="1" operator="greaterThan">
      <formula>$T$41</formula>
    </cfRule>
    <cfRule type="cellIs" dxfId="854" priority="34" operator="equal">
      <formula>$X$41</formula>
    </cfRule>
    <cfRule type="cellIs" dxfId="853" priority="133" stopIfTrue="1" operator="greaterThan">
      <formula>$U$41</formula>
    </cfRule>
    <cfRule type="cellIs" dxfId="852" priority="135" stopIfTrue="1" operator="greaterThan">
      <formula>$S$41</formula>
    </cfRule>
  </conditionalFormatting>
  <conditionalFormatting sqref="D42:R42">
    <cfRule type="cellIs" dxfId="851" priority="131" stopIfTrue="1" operator="greaterThan">
      <formula>$S$42</formula>
    </cfRule>
    <cfRule type="cellIs" dxfId="850" priority="33" operator="equal">
      <formula>$X$42</formula>
    </cfRule>
    <cfRule type="cellIs" dxfId="849" priority="130" stopIfTrue="1" operator="greaterThan">
      <formula>$T$42</formula>
    </cfRule>
    <cfRule type="cellIs" dxfId="848" priority="129" stopIfTrue="1" operator="greaterThan">
      <formula>$U$42</formula>
    </cfRule>
    <cfRule type="cellIs" dxfId="847" priority="128" stopIfTrue="1" operator="greaterThan">
      <formula>$V$42</formula>
    </cfRule>
  </conditionalFormatting>
  <conditionalFormatting sqref="D43:R43">
    <cfRule type="cellIs" dxfId="846" priority="32" operator="equal">
      <formula>$X$43</formula>
    </cfRule>
    <cfRule type="cellIs" dxfId="845" priority="124" stopIfTrue="1" operator="greaterThan">
      <formula>$V$43</formula>
    </cfRule>
    <cfRule type="cellIs" dxfId="844" priority="125" stopIfTrue="1" operator="greaterThan">
      <formula>$U$43</formula>
    </cfRule>
    <cfRule type="cellIs" dxfId="843" priority="126" stopIfTrue="1" operator="greaterThan">
      <formula>$T$43</formula>
    </cfRule>
    <cfRule type="cellIs" dxfId="842" priority="127" stopIfTrue="1" operator="greaterThan">
      <formula>$S$43</formula>
    </cfRule>
  </conditionalFormatting>
  <conditionalFormatting sqref="D44:R44">
    <cfRule type="cellIs" dxfId="841" priority="31" operator="equal">
      <formula>$X$44</formula>
    </cfRule>
    <cfRule type="cellIs" dxfId="840" priority="122" stopIfTrue="1" operator="greaterThan">
      <formula>$T$44</formula>
    </cfRule>
    <cfRule type="cellIs" dxfId="839" priority="120" stopIfTrue="1" operator="greaterThan">
      <formula>$V$44</formula>
    </cfRule>
    <cfRule type="cellIs" dxfId="838" priority="121" stopIfTrue="1" operator="greaterThan">
      <formula>$U$44</formula>
    </cfRule>
    <cfRule type="cellIs" dxfId="837" priority="123" stopIfTrue="1" operator="greaterThan">
      <formula>$S$44</formula>
    </cfRule>
  </conditionalFormatting>
  <conditionalFormatting sqref="D45:R45">
    <cfRule type="cellIs" dxfId="836" priority="30" operator="equal">
      <formula>$X$45</formula>
    </cfRule>
    <cfRule type="cellIs" dxfId="835" priority="116" stopIfTrue="1" operator="greaterThan">
      <formula>$V$45</formula>
    </cfRule>
    <cfRule type="cellIs" dxfId="834" priority="117" stopIfTrue="1" operator="greaterThan">
      <formula>$U$45</formula>
    </cfRule>
    <cfRule type="cellIs" dxfId="833" priority="118" stopIfTrue="1" operator="greaterThan">
      <formula>$T$45</formula>
    </cfRule>
    <cfRule type="cellIs" dxfId="832" priority="119" stopIfTrue="1" operator="greaterThan">
      <formula>$S$45</formula>
    </cfRule>
  </conditionalFormatting>
  <conditionalFormatting sqref="D46:R46">
    <cfRule type="cellIs" dxfId="831" priority="29" operator="equal">
      <formula>$X$46</formula>
    </cfRule>
    <cfRule type="cellIs" dxfId="830" priority="114" stopIfTrue="1" operator="greaterThan">
      <formula>$T$46</formula>
    </cfRule>
    <cfRule type="cellIs" dxfId="829" priority="115" stopIfTrue="1" operator="greaterThan">
      <formula>$S$46</formula>
    </cfRule>
    <cfRule type="cellIs" dxfId="828" priority="113" stopIfTrue="1" operator="greaterThan">
      <formula>$U$46</formula>
    </cfRule>
    <cfRule type="cellIs" dxfId="827" priority="112" stopIfTrue="1" operator="greaterThan">
      <formula>$V$46</formula>
    </cfRule>
  </conditionalFormatting>
  <conditionalFormatting sqref="D47:R47">
    <cfRule type="cellIs" dxfId="826" priority="28" operator="equal">
      <formula>$X$47</formula>
    </cfRule>
    <cfRule type="cellIs" dxfId="825" priority="109" stopIfTrue="1" operator="greaterThan">
      <formula>$U$47</formula>
    </cfRule>
    <cfRule type="cellIs" dxfId="824" priority="111" stopIfTrue="1" operator="greaterThan">
      <formula>$S$47</formula>
    </cfRule>
    <cfRule type="cellIs" dxfId="823" priority="110" stopIfTrue="1" operator="greaterThan">
      <formula>$T$47</formula>
    </cfRule>
    <cfRule type="cellIs" dxfId="822" priority="108" stopIfTrue="1" operator="greaterThan">
      <formula>$V$47</formula>
    </cfRule>
  </conditionalFormatting>
  <conditionalFormatting sqref="D48:R48">
    <cfRule type="cellIs" dxfId="821" priority="27" operator="equal">
      <formula>$X$48</formula>
    </cfRule>
    <cfRule type="cellIs" dxfId="820" priority="107" stopIfTrue="1" operator="greaterThan">
      <formula>$S$48</formula>
    </cfRule>
    <cfRule type="cellIs" dxfId="819" priority="106" stopIfTrue="1" operator="greaterThan">
      <formula>$T$48</formula>
    </cfRule>
    <cfRule type="cellIs" dxfId="818" priority="105" stopIfTrue="1" operator="greaterThan">
      <formula>$U$48</formula>
    </cfRule>
    <cfRule type="cellIs" dxfId="817" priority="104" stopIfTrue="1" operator="greaterThan">
      <formula>$V$48</formula>
    </cfRule>
  </conditionalFormatting>
  <conditionalFormatting sqref="D49:R49">
    <cfRule type="cellIs" dxfId="816" priority="26" operator="equal">
      <formula>$X$49</formula>
    </cfRule>
    <cfRule type="cellIs" dxfId="815" priority="100" stopIfTrue="1" operator="greaterThan">
      <formula>$V$49</formula>
    </cfRule>
    <cfRule type="cellIs" dxfId="814" priority="101" stopIfTrue="1" operator="greaterThan">
      <formula>$U$49</formula>
    </cfRule>
    <cfRule type="cellIs" dxfId="813" priority="103" stopIfTrue="1" operator="greaterThan">
      <formula>$S$49</formula>
    </cfRule>
    <cfRule type="cellIs" dxfId="812" priority="102" stopIfTrue="1" operator="greaterThan">
      <formula>$T$49</formula>
    </cfRule>
  </conditionalFormatting>
  <conditionalFormatting sqref="D50:R50">
    <cfRule type="cellIs" dxfId="811" priority="99" stopIfTrue="1" operator="greaterThan">
      <formula>$S$50</formula>
    </cfRule>
    <cfRule type="cellIs" dxfId="810" priority="96" stopIfTrue="1" operator="greaterThan">
      <formula>$V$50</formula>
    </cfRule>
    <cfRule type="cellIs" dxfId="809" priority="25" operator="equal">
      <formula>$X$50</formula>
    </cfRule>
    <cfRule type="cellIs" dxfId="808" priority="97" stopIfTrue="1" operator="greaterThan">
      <formula>$U$50</formula>
    </cfRule>
    <cfRule type="cellIs" dxfId="807" priority="98" stopIfTrue="1" operator="greaterThan">
      <formula>$T$50</formula>
    </cfRule>
  </conditionalFormatting>
  <conditionalFormatting sqref="D51:R51">
    <cfRule type="cellIs" dxfId="806" priority="24" operator="equal">
      <formula>$X$51</formula>
    </cfRule>
    <cfRule type="cellIs" dxfId="805" priority="92" stopIfTrue="1" operator="greaterThan">
      <formula>$V$51</formula>
    </cfRule>
    <cfRule type="cellIs" dxfId="804" priority="93" stopIfTrue="1" operator="greaterThan">
      <formula>$U$51</formula>
    </cfRule>
    <cfRule type="cellIs" dxfId="803" priority="94" stopIfTrue="1" operator="greaterThan">
      <formula>$T$51</formula>
    </cfRule>
    <cfRule type="cellIs" dxfId="802" priority="95" stopIfTrue="1" operator="greaterThan">
      <formula>$S$51</formula>
    </cfRule>
  </conditionalFormatting>
  <conditionalFormatting sqref="D52:R52">
    <cfRule type="cellIs" dxfId="801" priority="88" stopIfTrue="1" operator="greaterThan">
      <formula>$V$52</formula>
    </cfRule>
    <cfRule type="cellIs" dxfId="800" priority="23" operator="equal">
      <formula>$X$52</formula>
    </cfRule>
    <cfRule type="cellIs" dxfId="799" priority="91" stopIfTrue="1" operator="greaterThan">
      <formula>$S$52</formula>
    </cfRule>
    <cfRule type="cellIs" dxfId="798" priority="90" stopIfTrue="1" operator="greaterThan">
      <formula>$T$52</formula>
    </cfRule>
    <cfRule type="cellIs" dxfId="797" priority="89" stopIfTrue="1" operator="greaterThan">
      <formula>$U$52</formula>
    </cfRule>
  </conditionalFormatting>
  <conditionalFormatting sqref="D53:R53">
    <cfRule type="cellIs" priority="76" stopIfTrue="1" operator="equal">
      <formula>$T$53</formula>
    </cfRule>
    <cfRule type="cellIs" dxfId="796" priority="79" stopIfTrue="1" operator="notBetween">
      <formula>$U$53</formula>
      <formula>$V$53</formula>
    </cfRule>
  </conditionalFormatting>
  <conditionalFormatting sqref="D54:R54">
    <cfRule type="cellIs" priority="75" stopIfTrue="1" operator="equal">
      <formula>$U$54</formula>
    </cfRule>
    <cfRule type="cellIs" dxfId="795" priority="78" stopIfTrue="1" operator="notEqual">
      <formula>$V$54</formula>
    </cfRule>
  </conditionalFormatting>
  <conditionalFormatting sqref="D55:R55">
    <cfRule type="cellIs" priority="74" stopIfTrue="1" operator="equal">
      <formula>$U$55</formula>
    </cfRule>
    <cfRule type="cellIs" dxfId="794" priority="77" stopIfTrue="1" operator="notEqual">
      <formula>$V$55</formula>
    </cfRule>
  </conditionalFormatting>
  <conditionalFormatting sqref="D56:R56">
    <cfRule type="cellIs" dxfId="793" priority="84" stopIfTrue="1" operator="greaterThan">
      <formula>$V$56</formula>
    </cfRule>
    <cfRule type="cellIs" dxfId="792" priority="87" stopIfTrue="1" operator="greaterThan">
      <formula>$S$56</formula>
    </cfRule>
    <cfRule type="cellIs" dxfId="791" priority="86" stopIfTrue="1" operator="greaterThan">
      <formula>$T$56</formula>
    </cfRule>
    <cfRule type="cellIs" dxfId="790" priority="22" operator="equal">
      <formula>$X$56</formula>
    </cfRule>
    <cfRule type="cellIs" dxfId="789" priority="85" stopIfTrue="1" operator="greaterThan">
      <formula>$U$56</formula>
    </cfRule>
  </conditionalFormatting>
  <conditionalFormatting sqref="D57:R57">
    <cfRule type="cellIs" dxfId="788" priority="83" stopIfTrue="1" operator="greaterThan">
      <formula>$S$57</formula>
    </cfRule>
    <cfRule type="cellIs" dxfId="787" priority="21" operator="equal">
      <formula>$X$57</formula>
    </cfRule>
    <cfRule type="cellIs" dxfId="786" priority="80" stopIfTrue="1" operator="greaterThan">
      <formula>$V$57</formula>
    </cfRule>
    <cfRule type="cellIs" dxfId="785" priority="81" stopIfTrue="1" operator="greaterThan">
      <formula>$U$57</formula>
    </cfRule>
    <cfRule type="cellIs" dxfId="784" priority="82" stopIfTrue="1" operator="greaterThan">
      <formula>$T$57</formula>
    </cfRule>
  </conditionalFormatting>
  <conditionalFormatting sqref="D58:R58">
    <cfRule type="cellIs" dxfId="783" priority="4" stopIfTrue="1" operator="equal">
      <formula>$V$58</formula>
    </cfRule>
    <cfRule type="cellIs" priority="3" stopIfTrue="1" operator="equal">
      <formula>$W$58</formula>
    </cfRule>
  </conditionalFormatting>
  <conditionalFormatting sqref="D59:R59">
    <cfRule type="cellIs" priority="1" operator="equal">
      <formula>$W$58</formula>
    </cfRule>
    <cfRule type="cellIs" dxfId="782" priority="2" operator="equal">
      <formula>$V$59</formula>
    </cfRule>
  </conditionalFormatting>
  <conditionalFormatting sqref="D60:R60">
    <cfRule type="cellIs" dxfId="781" priority="8" stopIfTrue="1" operator="notEqual">
      <formula>$V$60</formula>
    </cfRule>
    <cfRule type="cellIs" dxfId="780" priority="5" stopIfTrue="1" operator="equal">
      <formula>$W$6</formula>
    </cfRule>
  </conditionalFormatting>
  <conditionalFormatting sqref="P6">
    <cfRule type="cellIs" dxfId="779" priority="14" stopIfTrue="1" operator="greaterThan">
      <formula>$S$6</formula>
    </cfRule>
    <cfRule type="cellIs" dxfId="778" priority="13" stopIfTrue="1" operator="greaterThan">
      <formula>$T$6</formula>
    </cfRule>
    <cfRule type="cellIs" dxfId="777" priority="12" stopIfTrue="1" operator="greaterThan">
      <formula>$U$6</formula>
    </cfRule>
    <cfRule type="cellIs" dxfId="776" priority="11" stopIfTrue="1" operator="greaterThan">
      <formula>$V$6</formula>
    </cfRule>
  </conditionalFormatting>
  <conditionalFormatting sqref="P7:R7">
    <cfRule type="cellIs" dxfId="775" priority="10" stopIfTrue="1" operator="equal">
      <formula>$V$7</formula>
    </cfRule>
  </conditionalFormatting>
  <conditionalFormatting sqref="P8:R57">
    <cfRule type="cellIs" dxfId="774" priority="18" stopIfTrue="1" operator="greaterThan">
      <formula>$U$8</formula>
    </cfRule>
    <cfRule type="cellIs" dxfId="773" priority="20" stopIfTrue="1" operator="greaterThan">
      <formula>$S$8</formula>
    </cfRule>
    <cfRule type="cellIs" dxfId="772" priority="19" stopIfTrue="1" operator="greaterThan">
      <formula>$T$8</formula>
    </cfRule>
    <cfRule type="cellIs" dxfId="771" priority="16" stopIfTrue="1" operator="equal">
      <formula>$W$6</formula>
    </cfRule>
    <cfRule type="cellIs" dxfId="770" priority="15" stopIfTrue="1" operator="equal">
      <formula>$X$8</formula>
    </cfRule>
    <cfRule type="cellIs" dxfId="769" priority="17" stopIfTrue="1" operator="greaterThan">
      <formula>$V$8</formula>
    </cfRule>
  </conditionalFormatting>
  <conditionalFormatting sqref="V58">
    <cfRule type="cellIs" dxfId="768" priority="7" stopIfTrue="1" operator="equal">
      <formula>$V$57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22EE-8A80-46FA-8DC1-0ACD5FBD681E}">
  <dimension ref="A1:AH64"/>
  <sheetViews>
    <sheetView tabSelected="1" zoomScale="85" zoomScaleNormal="85" workbookViewId="0">
      <selection activeCell="E30" sqref="E30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30" width="18.375" style="5" hidden="1" customWidth="1"/>
    <col min="31" max="34" width="9" style="5" hidden="1" customWidth="1"/>
    <col min="35" max="16384" width="9" style="5"/>
  </cols>
  <sheetData>
    <row r="1" spans="1:34" ht="21" x14ac:dyDescent="0.15">
      <c r="A1" s="55" t="s">
        <v>134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34" x14ac:dyDescent="0.15">
      <c r="D2" s="25" t="s">
        <v>64</v>
      </c>
      <c r="E2" s="5" t="s">
        <v>142</v>
      </c>
      <c r="AF2" s="57" t="s">
        <v>130</v>
      </c>
      <c r="AG2" s="57"/>
      <c r="AH2" s="57"/>
    </row>
    <row r="3" spans="1:34" x14ac:dyDescent="0.15">
      <c r="AF3" s="57"/>
      <c r="AG3" s="57"/>
      <c r="AH3" s="57"/>
    </row>
    <row r="4" spans="1:34" ht="14.25" thickBot="1" x14ac:dyDescent="0.2">
      <c r="A4" s="56" t="s">
        <v>58</v>
      </c>
      <c r="B4" s="56"/>
      <c r="C4" s="56"/>
      <c r="D4" s="33">
        <v>46125</v>
      </c>
      <c r="E4" s="33">
        <v>46153</v>
      </c>
      <c r="F4" s="33">
        <v>46181</v>
      </c>
      <c r="G4" s="33">
        <v>46216</v>
      </c>
      <c r="H4" s="33">
        <v>46244</v>
      </c>
      <c r="I4" s="33">
        <v>46279</v>
      </c>
      <c r="J4" s="33">
        <v>46300</v>
      </c>
      <c r="K4" s="33"/>
      <c r="L4" s="33"/>
      <c r="M4" s="33"/>
      <c r="N4" s="33"/>
      <c r="O4" s="33"/>
      <c r="P4" s="26" t="s">
        <v>92</v>
      </c>
      <c r="Q4" s="27" t="s">
        <v>93</v>
      </c>
      <c r="R4" s="27" t="s">
        <v>94</v>
      </c>
      <c r="S4" s="36">
        <v>0.1</v>
      </c>
      <c r="T4" s="36">
        <v>0.2</v>
      </c>
      <c r="U4" s="36">
        <v>0.5</v>
      </c>
      <c r="V4" s="36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5" t="s">
        <v>129</v>
      </c>
      <c r="AF4" s="26" t="s">
        <v>92</v>
      </c>
      <c r="AG4" s="27" t="s">
        <v>93</v>
      </c>
      <c r="AH4" s="27" t="s">
        <v>94</v>
      </c>
    </row>
    <row r="5" spans="1:34" ht="14.25" thickTop="1" x14ac:dyDescent="0.15">
      <c r="A5" s="6" t="s">
        <v>50</v>
      </c>
      <c r="B5" s="6" t="s">
        <v>51</v>
      </c>
      <c r="C5" s="6" t="s">
        <v>52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28"/>
      <c r="R5" s="28"/>
      <c r="AF5" s="29"/>
      <c r="AG5" s="28"/>
      <c r="AH5" s="28"/>
    </row>
    <row r="6" spans="1:34" x14ac:dyDescent="0.15">
      <c r="A6" s="7">
        <v>1</v>
      </c>
      <c r="B6" s="3" t="s">
        <v>0</v>
      </c>
      <c r="C6" s="7" t="s">
        <v>65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40"/>
      <c r="P6" s="41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0</v>
      </c>
      <c r="AC6" s="5">
        <f>AA6*Y6</f>
        <v>0</v>
      </c>
      <c r="AD6" s="5">
        <f>SUM(D6:O6)</f>
        <v>0</v>
      </c>
      <c r="AE6" s="5">
        <f>(AC6+AD6)/Z6</f>
        <v>0</v>
      </c>
      <c r="AF6" s="41">
        <f>MAX(D6:O6)</f>
        <v>0</v>
      </c>
      <c r="AG6" s="8">
        <f>MIN(D6:O6)</f>
        <v>0</v>
      </c>
      <c r="AH6" s="8">
        <f>IF(Z6=AB6,Y6,AE6)</f>
        <v>0</v>
      </c>
    </row>
    <row r="7" spans="1:34" x14ac:dyDescent="0.15">
      <c r="A7" s="9">
        <v>2</v>
      </c>
      <c r="B7" s="1" t="s">
        <v>1</v>
      </c>
      <c r="C7" s="9" t="s">
        <v>53</v>
      </c>
      <c r="D7" s="10"/>
      <c r="E7" s="10" t="s">
        <v>96</v>
      </c>
      <c r="F7" s="10" t="s">
        <v>96</v>
      </c>
      <c r="G7" s="10" t="s">
        <v>96</v>
      </c>
      <c r="H7" s="10" t="s">
        <v>96</v>
      </c>
      <c r="I7" s="10" t="s">
        <v>96</v>
      </c>
      <c r="J7" s="10" t="s">
        <v>96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32"/>
      <c r="Q7" s="10"/>
      <c r="R7" s="10"/>
      <c r="U7" s="5" t="s">
        <v>96</v>
      </c>
      <c r="V7" s="5" t="s">
        <v>97</v>
      </c>
      <c r="X7" s="5" t="s">
        <v>100</v>
      </c>
      <c r="AF7" s="32"/>
      <c r="AG7" s="8"/>
      <c r="AH7" s="10"/>
    </row>
    <row r="8" spans="1:34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32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7" si="3">AB8*Y8</f>
        <v>3.5999999999999999E-3</v>
      </c>
      <c r="AD8" s="5">
        <f t="shared" ref="AD8:AD57" si="4">SUM(D8:O8)</f>
        <v>0</v>
      </c>
      <c r="AE8" s="5">
        <f t="shared" ref="AE8:AE57" si="5">(AC8+AD8)/Z8</f>
        <v>2.9999999999999997E-4</v>
      </c>
      <c r="AF8" s="32" t="str">
        <f>IF(COUNT(D8:O8)&gt;=1,MAX(D8:O8),"&lt;0.0003")</f>
        <v>&lt;0.0003</v>
      </c>
      <c r="AG8" s="8">
        <f>IF(COUNTIF(D8:O8,"~&lt;*")&gt;=1,"&lt;0.0003",MIN(D8:O8))</f>
        <v>0</v>
      </c>
      <c r="AH8" s="46" t="str">
        <f t="shared" ref="AH8:AH57" si="6">IF(Z8=0,"",IF(Z8=AB8,"&lt;"&amp;Y8,AE8))</f>
        <v>&lt;0.0003</v>
      </c>
    </row>
    <row r="9" spans="1:34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32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7">12-AA9</f>
        <v>12</v>
      </c>
      <c r="AA9" s="5">
        <f t="shared" ref="AA9:AA57" si="8">COUNTIF(D9:O9,"-")</f>
        <v>0</v>
      </c>
      <c r="AB9" s="5">
        <f t="shared" ref="AB9:AB57" si="9">Z9-COUNT(D9:O9)</f>
        <v>12</v>
      </c>
      <c r="AC9" s="5">
        <f t="shared" si="3"/>
        <v>6.0000000000000006E-4</v>
      </c>
      <c r="AD9" s="5">
        <f t="shared" si="4"/>
        <v>0</v>
      </c>
      <c r="AE9" s="5">
        <f t="shared" si="5"/>
        <v>5.0000000000000002E-5</v>
      </c>
      <c r="AF9" s="32" t="str">
        <f>IF(COUNT(D9:O9)&gt;=1,MAX(D9:O9),"&lt;0.00005")</f>
        <v>&lt;0.00005</v>
      </c>
      <c r="AG9" s="8">
        <f>IF(COUNTIF(D9:O9,"~&lt;*")&gt;=1,"&lt;0.00005",MIN(D9:O9))</f>
        <v>0</v>
      </c>
      <c r="AH9" s="10" t="str">
        <f t="shared" si="6"/>
        <v>&lt;0.00005</v>
      </c>
    </row>
    <row r="10" spans="1:34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32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7"/>
        <v>12</v>
      </c>
      <c r="AA10" s="5">
        <f t="shared" si="8"/>
        <v>0</v>
      </c>
      <c r="AB10" s="5">
        <f t="shared" si="9"/>
        <v>12</v>
      </c>
      <c r="AC10" s="5">
        <f t="shared" si="3"/>
        <v>1.2E-2</v>
      </c>
      <c r="AD10" s="5">
        <f t="shared" si="4"/>
        <v>0</v>
      </c>
      <c r="AE10" s="5">
        <f t="shared" si="5"/>
        <v>1E-3</v>
      </c>
      <c r="AF10" s="32" t="str">
        <f>IF(COUNT(D10:O10)&gt;=1,MAX(D10:O10),"&lt;0.001")</f>
        <v>&lt;0.001</v>
      </c>
      <c r="AG10" s="8">
        <f>IF(COUNTIF(D10:O10,"~&lt;*")&gt;=1,"&lt;0.001",MIN(D10:O10))</f>
        <v>0</v>
      </c>
      <c r="AH10" s="10" t="str">
        <f t="shared" si="6"/>
        <v>&lt;0.001</v>
      </c>
    </row>
    <row r="11" spans="1:34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32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7"/>
        <v>12</v>
      </c>
      <c r="AA11" s="5">
        <f t="shared" si="8"/>
        <v>0</v>
      </c>
      <c r="AB11" s="5">
        <f t="shared" si="9"/>
        <v>12</v>
      </c>
      <c r="AC11" s="5">
        <f t="shared" si="3"/>
        <v>1.2E-2</v>
      </c>
      <c r="AD11" s="5">
        <f t="shared" si="4"/>
        <v>0</v>
      </c>
      <c r="AE11" s="5">
        <f t="shared" si="5"/>
        <v>1E-3</v>
      </c>
      <c r="AF11" s="32" t="str">
        <f>IF(COUNT(D11:O11)&gt;=1,MAX(D11:O11),"&lt;0.001")</f>
        <v>&lt;0.001</v>
      </c>
      <c r="AG11" s="8">
        <f>IF(COUNTIF(D11:O11,"~&lt;*")&gt;=1,"&lt;0.001",MIN(D11:O11))</f>
        <v>0</v>
      </c>
      <c r="AH11" s="10" t="str">
        <f t="shared" si="6"/>
        <v>&lt;0.001</v>
      </c>
    </row>
    <row r="12" spans="1:34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32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7"/>
        <v>12</v>
      </c>
      <c r="AA12" s="5">
        <f t="shared" si="8"/>
        <v>0</v>
      </c>
      <c r="AB12" s="5">
        <f t="shared" si="9"/>
        <v>12</v>
      </c>
      <c r="AC12" s="5">
        <f t="shared" si="3"/>
        <v>1.2E-2</v>
      </c>
      <c r="AD12" s="5">
        <f t="shared" si="4"/>
        <v>0</v>
      </c>
      <c r="AE12" s="5">
        <f t="shared" si="5"/>
        <v>1E-3</v>
      </c>
      <c r="AF12" s="32" t="str">
        <f>IF(COUNT(D12:O12)&gt;=1,MAX(D12:O12),"&lt;0.001")</f>
        <v>&lt;0.001</v>
      </c>
      <c r="AG12" s="8">
        <f>IF(COUNTIF(D12:O12,"~&lt;*")&gt;=1,"&lt;0.001",MIN(D12:O12))</f>
        <v>0</v>
      </c>
      <c r="AH12" s="10" t="str">
        <f t="shared" si="6"/>
        <v>&lt;0.001</v>
      </c>
    </row>
    <row r="13" spans="1:34" x14ac:dyDescent="0.15">
      <c r="A13" s="9">
        <v>8</v>
      </c>
      <c r="B13" s="1" t="s">
        <v>7</v>
      </c>
      <c r="C13" s="9" t="s">
        <v>91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32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7"/>
        <v>12</v>
      </c>
      <c r="AA13" s="5">
        <f t="shared" si="8"/>
        <v>0</v>
      </c>
      <c r="AB13" s="5">
        <f t="shared" si="9"/>
        <v>12</v>
      </c>
      <c r="AC13" s="5">
        <f t="shared" si="3"/>
        <v>2.4E-2</v>
      </c>
      <c r="AD13" s="5">
        <f t="shared" si="4"/>
        <v>0</v>
      </c>
      <c r="AE13" s="5">
        <f t="shared" si="5"/>
        <v>2E-3</v>
      </c>
      <c r="AF13" s="32" t="str">
        <f>IF(COUNT(D13:O13)&gt;=1,MAX(D13:O13),"&lt;0.002")</f>
        <v>&lt;0.002</v>
      </c>
      <c r="AG13" s="8">
        <f>IF(COUNTIF(D13:O13,"~&lt;*")&gt;=1,"&lt;0.002",MIN(D13:O13))</f>
        <v>0</v>
      </c>
      <c r="AH13" s="10" t="str">
        <f t="shared" si="6"/>
        <v>&lt;0.002</v>
      </c>
    </row>
    <row r="14" spans="1:34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32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7"/>
        <v>12</v>
      </c>
      <c r="AA14" s="5">
        <f t="shared" si="8"/>
        <v>0</v>
      </c>
      <c r="AB14" s="5">
        <f t="shared" si="9"/>
        <v>12</v>
      </c>
      <c r="AC14" s="5">
        <f t="shared" si="3"/>
        <v>4.8000000000000001E-2</v>
      </c>
      <c r="AD14" s="5">
        <f t="shared" si="4"/>
        <v>0</v>
      </c>
      <c r="AE14" s="5">
        <f t="shared" si="5"/>
        <v>4.0000000000000001E-3</v>
      </c>
      <c r="AF14" s="32" t="str">
        <f>IF(COUNT(D14:O14)&gt;=1,MAX(D14:O14),"&lt;0.004")</f>
        <v>&lt;0.004</v>
      </c>
      <c r="AG14" s="8">
        <f>IF(COUNTIF(D14:O14,"~&lt;*")&gt;=1,"&lt;0.004",MIN(D14:O14))</f>
        <v>0</v>
      </c>
      <c r="AH14" s="10" t="str">
        <f t="shared" si="6"/>
        <v>&lt;0.004</v>
      </c>
    </row>
    <row r="15" spans="1:34" x14ac:dyDescent="0.15">
      <c r="A15" s="9">
        <v>10</v>
      </c>
      <c r="B15" s="1" t="s">
        <v>9</v>
      </c>
      <c r="C15" s="9" t="s">
        <v>68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32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7"/>
        <v>12</v>
      </c>
      <c r="AA15" s="5">
        <f t="shared" si="8"/>
        <v>0</v>
      </c>
      <c r="AB15" s="5">
        <f t="shared" si="9"/>
        <v>12</v>
      </c>
      <c r="AC15" s="5">
        <f t="shared" si="3"/>
        <v>1.2E-2</v>
      </c>
      <c r="AD15" s="5">
        <f t="shared" si="4"/>
        <v>0</v>
      </c>
      <c r="AE15" s="5">
        <f t="shared" si="5"/>
        <v>1E-3</v>
      </c>
      <c r="AF15" s="32" t="str">
        <f>IF(COUNT(D15:O15)&gt;=1,MAX(D15:O15),"&lt;0.001")</f>
        <v>&lt;0.001</v>
      </c>
      <c r="AG15" s="8">
        <f>IF(COUNTIF(D15:O15,"~&lt;*")&gt;=1,"&lt;0.001",MIN(D15:O15))</f>
        <v>0</v>
      </c>
      <c r="AH15" s="10" t="str">
        <f t="shared" si="6"/>
        <v>&lt;0.001</v>
      </c>
    </row>
    <row r="16" spans="1:34" x14ac:dyDescent="0.15">
      <c r="A16" s="9">
        <v>11</v>
      </c>
      <c r="B16" s="1" t="s">
        <v>10</v>
      </c>
      <c r="C16" s="9" t="s">
        <v>71</v>
      </c>
      <c r="D16" s="8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32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7"/>
        <v>12</v>
      </c>
      <c r="AA16" s="5">
        <f t="shared" si="8"/>
        <v>0</v>
      </c>
      <c r="AB16" s="5">
        <f t="shared" si="9"/>
        <v>12</v>
      </c>
      <c r="AC16" s="5">
        <f t="shared" si="3"/>
        <v>0.60000000000000009</v>
      </c>
      <c r="AD16" s="5">
        <f t="shared" si="4"/>
        <v>0</v>
      </c>
      <c r="AE16" s="5">
        <f t="shared" si="5"/>
        <v>5.000000000000001E-2</v>
      </c>
      <c r="AF16" s="32" t="str">
        <f>IF(COUNT(D16:O16)&gt;=1,MAX(D16:O16),"&lt;0.05")</f>
        <v>&lt;0.05</v>
      </c>
      <c r="AG16" s="8">
        <f>IF(COUNTIF(D16:O16,"~&lt;*")&gt;=1,"&lt;0.05",MIN(D16:O16))</f>
        <v>0</v>
      </c>
      <c r="AH16" s="10" t="str">
        <f t="shared" si="6"/>
        <v>&lt;0.05</v>
      </c>
    </row>
    <row r="17" spans="1:34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32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7"/>
        <v>12</v>
      </c>
      <c r="AA17" s="5">
        <f t="shared" si="8"/>
        <v>0</v>
      </c>
      <c r="AB17" s="5">
        <f t="shared" si="9"/>
        <v>12</v>
      </c>
      <c r="AC17" s="5">
        <f t="shared" si="3"/>
        <v>0.96</v>
      </c>
      <c r="AD17" s="5">
        <f t="shared" si="4"/>
        <v>0</v>
      </c>
      <c r="AE17" s="5">
        <f t="shared" si="5"/>
        <v>0.08</v>
      </c>
      <c r="AF17" s="32" t="str">
        <f>IF(COUNT(D17:O17)&gt;=1,MAX(D17:O17),"&lt;0.08")</f>
        <v>&lt;0.08</v>
      </c>
      <c r="AG17" s="8">
        <f>IF(COUNTIF(D17:O17,"~&lt;*")&gt;=1,"&lt;0.08",MIN(D17:O17))</f>
        <v>0</v>
      </c>
      <c r="AH17" s="10" t="str">
        <f t="shared" si="6"/>
        <v>&lt;0.08</v>
      </c>
    </row>
    <row r="18" spans="1:34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32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7">
        <v>1</v>
      </c>
      <c r="X18" s="5" t="s">
        <v>108</v>
      </c>
      <c r="Y18" s="5">
        <v>0.1</v>
      </c>
      <c r="Z18" s="5">
        <f t="shared" si="7"/>
        <v>12</v>
      </c>
      <c r="AA18" s="5">
        <f t="shared" si="8"/>
        <v>0</v>
      </c>
      <c r="AB18" s="5">
        <f t="shared" si="9"/>
        <v>12</v>
      </c>
      <c r="AC18" s="5">
        <f t="shared" si="3"/>
        <v>1.2000000000000002</v>
      </c>
      <c r="AD18" s="5">
        <f t="shared" si="4"/>
        <v>0</v>
      </c>
      <c r="AE18" s="5">
        <f>(AC18+AD18)/Z18</f>
        <v>0.10000000000000002</v>
      </c>
      <c r="AF18" s="32" t="str">
        <f>IF(COUNT(D18:O18)&gt;=1,MAX(D18:O18),"&lt;0.1")</f>
        <v>&lt;0.1</v>
      </c>
      <c r="AG18" s="8">
        <f>IF(COUNTIF(D18:O18,"~&lt;*")&gt;=1,"&lt;0.1",MIN(D18:O18))</f>
        <v>0</v>
      </c>
      <c r="AH18" s="10" t="str">
        <f t="shared" si="6"/>
        <v>&lt;0.1</v>
      </c>
    </row>
    <row r="19" spans="1:34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32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7"/>
        <v>12</v>
      </c>
      <c r="AA19" s="5">
        <f t="shared" si="8"/>
        <v>0</v>
      </c>
      <c r="AB19" s="5">
        <f t="shared" si="9"/>
        <v>12</v>
      </c>
      <c r="AC19" s="5">
        <f t="shared" si="3"/>
        <v>2.4000000000000002E-3</v>
      </c>
      <c r="AD19" s="5">
        <f t="shared" si="4"/>
        <v>0</v>
      </c>
      <c r="AE19" s="5">
        <f t="shared" si="5"/>
        <v>2.0000000000000001E-4</v>
      </c>
      <c r="AF19" s="32" t="str">
        <f>IF(COUNT(D19:O19)&gt;=1,MAX(D19:O19),"&lt;0.0002")</f>
        <v>&lt;0.0002</v>
      </c>
      <c r="AG19" s="8">
        <f>IF(COUNTIF(D19:O19,"~&lt;*")&gt;=1,"&lt;0.0002",MIN(D19:O19))</f>
        <v>0</v>
      </c>
      <c r="AH19" s="10" t="str">
        <f t="shared" si="6"/>
        <v>&lt;0.0002</v>
      </c>
    </row>
    <row r="20" spans="1:34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32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7"/>
        <v>12</v>
      </c>
      <c r="AA20" s="5">
        <f t="shared" si="8"/>
        <v>0</v>
      </c>
      <c r="AB20" s="5">
        <f t="shared" si="9"/>
        <v>12</v>
      </c>
      <c r="AC20" s="5">
        <f t="shared" si="3"/>
        <v>0.06</v>
      </c>
      <c r="AD20" s="5">
        <f t="shared" si="4"/>
        <v>0</v>
      </c>
      <c r="AE20" s="5">
        <f t="shared" si="5"/>
        <v>5.0000000000000001E-3</v>
      </c>
      <c r="AF20" s="32" t="str">
        <f>IF(COUNT(D20:O20)&gt;=1,MAX(D20:O20),"&lt;0.005")</f>
        <v>&lt;0.005</v>
      </c>
      <c r="AG20" s="8">
        <f>IF(COUNTIF(D20:O20,"~&lt;*")&gt;=1,"&lt;0.005",MIN(D20:O20))</f>
        <v>0</v>
      </c>
      <c r="AH20" s="10" t="str">
        <f t="shared" si="6"/>
        <v>&lt;0.005</v>
      </c>
    </row>
    <row r="21" spans="1:34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32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7"/>
        <v>12</v>
      </c>
      <c r="AA21" s="5">
        <f t="shared" si="8"/>
        <v>0</v>
      </c>
      <c r="AB21" s="5">
        <f t="shared" si="9"/>
        <v>12</v>
      </c>
      <c r="AC21" s="5">
        <f t="shared" si="3"/>
        <v>1.2E-2</v>
      </c>
      <c r="AD21" s="5">
        <f t="shared" si="4"/>
        <v>0</v>
      </c>
      <c r="AE21" s="5">
        <f t="shared" si="5"/>
        <v>1E-3</v>
      </c>
      <c r="AF21" s="32" t="str">
        <f>IF(COUNT(D21:O21)&gt;=1,MAX(D21:O21),"&lt;0.001")</f>
        <v>&lt;0.001</v>
      </c>
      <c r="AG21" s="8">
        <f>IF(COUNTIF(D21:O21,"~&lt;*")&gt;=1,"&lt;0.001",MIN(D21:O21))</f>
        <v>0</v>
      </c>
      <c r="AH21" s="10" t="str">
        <f t="shared" si="6"/>
        <v>&lt;0.001</v>
      </c>
    </row>
    <row r="22" spans="1:34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32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7"/>
        <v>12</v>
      </c>
      <c r="AA22" s="5">
        <f t="shared" si="8"/>
        <v>0</v>
      </c>
      <c r="AB22" s="5">
        <f t="shared" si="9"/>
        <v>12</v>
      </c>
      <c r="AC22" s="5">
        <f t="shared" si="3"/>
        <v>1.2E-2</v>
      </c>
      <c r="AD22" s="5">
        <f t="shared" si="4"/>
        <v>0</v>
      </c>
      <c r="AE22" s="5">
        <f t="shared" si="5"/>
        <v>1E-3</v>
      </c>
      <c r="AF22" s="32" t="str">
        <f>IF(COUNT(D22:O22)&gt;=1,MAX(D22:O22),"&lt;0.001")</f>
        <v>&lt;0.001</v>
      </c>
      <c r="AG22" s="8">
        <f>IF(COUNTIF(D22:O22,"~&lt;*")&gt;=1,"&lt;0.001",MIN(D22:O22))</f>
        <v>0</v>
      </c>
      <c r="AH22" s="10" t="str">
        <f t="shared" si="6"/>
        <v>&lt;0.001</v>
      </c>
    </row>
    <row r="23" spans="1:34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32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7"/>
        <v>12</v>
      </c>
      <c r="AA23" s="5">
        <f t="shared" si="8"/>
        <v>0</v>
      </c>
      <c r="AB23" s="5">
        <f t="shared" si="9"/>
        <v>12</v>
      </c>
      <c r="AC23" s="5">
        <f t="shared" si="3"/>
        <v>1.2E-2</v>
      </c>
      <c r="AD23" s="5">
        <f t="shared" si="4"/>
        <v>0</v>
      </c>
      <c r="AE23" s="5">
        <f t="shared" si="5"/>
        <v>1E-3</v>
      </c>
      <c r="AF23" s="32" t="str">
        <f>IF(COUNT(D23:O23)&gt;=1,MAX(D23:O23),"&lt;0.001")</f>
        <v>&lt;0.001</v>
      </c>
      <c r="AG23" s="8">
        <f>IF(COUNTIF(D23:O23,"~&lt;*")&gt;=1,"&lt;0.001",MIN(D23:O23))</f>
        <v>0</v>
      </c>
      <c r="AH23" s="10" t="str">
        <f t="shared" si="6"/>
        <v>&lt;0.001</v>
      </c>
    </row>
    <row r="24" spans="1:34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32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7"/>
        <v>12</v>
      </c>
      <c r="AA24" s="5">
        <f t="shared" si="8"/>
        <v>0</v>
      </c>
      <c r="AB24" s="5">
        <f t="shared" si="9"/>
        <v>12</v>
      </c>
      <c r="AC24" s="5">
        <f t="shared" si="3"/>
        <v>1.2E-2</v>
      </c>
      <c r="AD24" s="5">
        <f t="shared" si="4"/>
        <v>0</v>
      </c>
      <c r="AE24" s="5">
        <f t="shared" si="5"/>
        <v>1E-3</v>
      </c>
      <c r="AF24" s="32" t="str">
        <f>IF(COUNT(D24:O24)&gt;=1,MAX(D24:O24),"&lt;0.001")</f>
        <v>&lt;0.001</v>
      </c>
      <c r="AG24" s="8">
        <f>IF(COUNTIF(D24:O24,"~&lt;*")&gt;=1,"&lt;0.001",MIN(D24:O24))</f>
        <v>0</v>
      </c>
      <c r="AH24" s="10" t="str">
        <f t="shared" si="6"/>
        <v>&lt;0.001</v>
      </c>
    </row>
    <row r="25" spans="1:34" x14ac:dyDescent="0.15">
      <c r="A25" s="9">
        <v>20</v>
      </c>
      <c r="B25" s="1" t="s">
        <v>131</v>
      </c>
      <c r="C25" s="9" t="s">
        <v>132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32"/>
      <c r="Q25" s="10"/>
      <c r="R25" s="10"/>
      <c r="X25" s="5" t="s">
        <v>133</v>
      </c>
      <c r="Y25" s="5">
        <v>5.0000000000000004E-6</v>
      </c>
      <c r="Z25" s="5">
        <f t="shared" si="7"/>
        <v>12</v>
      </c>
      <c r="AA25" s="5">
        <f t="shared" si="8"/>
        <v>0</v>
      </c>
      <c r="AB25" s="5">
        <f t="shared" si="9"/>
        <v>12</v>
      </c>
      <c r="AC25" s="5">
        <f t="shared" si="3"/>
        <v>6.0000000000000008E-5</v>
      </c>
      <c r="AD25" s="5">
        <f t="shared" si="4"/>
        <v>0</v>
      </c>
      <c r="AE25" s="5">
        <f t="shared" si="5"/>
        <v>5.0000000000000004E-6</v>
      </c>
      <c r="AF25" s="32" t="str">
        <f>IF(COUNT(D25:O25)&gt;=1,MAX(D25:O25),"&lt;0.000005")</f>
        <v>&lt;0.000005</v>
      </c>
      <c r="AG25" s="8">
        <f>IF(COUNTIF(D25:O25,"~&lt;*")&gt;=1,"&lt;0.000005",MIN(D25:O25))</f>
        <v>0</v>
      </c>
      <c r="AH25" s="10" t="str">
        <f t="shared" si="6"/>
        <v>&lt;0.000005</v>
      </c>
    </row>
    <row r="26" spans="1:34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32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7"/>
        <v>12</v>
      </c>
      <c r="AA26" s="5">
        <f t="shared" si="8"/>
        <v>0</v>
      </c>
      <c r="AB26" s="5">
        <f t="shared" si="9"/>
        <v>12</v>
      </c>
      <c r="AC26" s="5">
        <f t="shared" si="3"/>
        <v>1.2E-2</v>
      </c>
      <c r="AD26" s="5">
        <f t="shared" si="4"/>
        <v>0</v>
      </c>
      <c r="AE26" s="5">
        <f t="shared" si="5"/>
        <v>1E-3</v>
      </c>
      <c r="AF26" s="32" t="str">
        <f>IF(COUNT(D26:O26)&gt;=1,MAX(D26:O26),"&lt;0.001")</f>
        <v>&lt;0.001</v>
      </c>
      <c r="AG26" s="8">
        <f>IF(COUNTIF(D26:O26,"~&lt;*")&gt;=1,"&lt;0.001",MIN(D26:O26))</f>
        <v>0</v>
      </c>
      <c r="AH26" s="10" t="str">
        <f t="shared" si="6"/>
        <v>&lt;0.001</v>
      </c>
    </row>
    <row r="27" spans="1:34" x14ac:dyDescent="0.15">
      <c r="A27" s="9">
        <v>22</v>
      </c>
      <c r="B27" s="1" t="s">
        <v>19</v>
      </c>
      <c r="C27" s="9" t="s">
        <v>76</v>
      </c>
      <c r="D27" s="8"/>
      <c r="E27" s="10"/>
      <c r="F27" s="10"/>
      <c r="G27" s="10"/>
      <c r="H27" s="10"/>
      <c r="I27" s="12"/>
      <c r="J27" s="10"/>
      <c r="K27" s="10"/>
      <c r="L27" s="10"/>
      <c r="M27" s="10"/>
      <c r="N27" s="10"/>
      <c r="O27" s="11"/>
      <c r="P27" s="32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7"/>
        <v>12</v>
      </c>
      <c r="AA27" s="5">
        <f t="shared" si="8"/>
        <v>0</v>
      </c>
      <c r="AB27" s="5">
        <f t="shared" si="9"/>
        <v>12</v>
      </c>
      <c r="AC27" s="5">
        <f t="shared" si="3"/>
        <v>0.72</v>
      </c>
      <c r="AD27" s="5">
        <f t="shared" si="4"/>
        <v>0</v>
      </c>
      <c r="AE27" s="5">
        <f t="shared" si="5"/>
        <v>0.06</v>
      </c>
      <c r="AF27" s="32" t="str">
        <f>IF(COUNT(D27:O27)&gt;=1,MAX(D27:O27),"&lt;0.06")</f>
        <v>&lt;0.06</v>
      </c>
      <c r="AG27" s="8">
        <f>IF(COUNTIF(D27:O27,"~&lt;*")&gt;=1,"&lt;0.06",MIN(D27:O27))</f>
        <v>0</v>
      </c>
      <c r="AH27" s="10" t="str">
        <f t="shared" si="6"/>
        <v>&lt;0.06</v>
      </c>
    </row>
    <row r="28" spans="1:34" x14ac:dyDescent="0.15">
      <c r="A28" s="9">
        <v>23</v>
      </c>
      <c r="B28" s="1" t="s">
        <v>20</v>
      </c>
      <c r="C28" s="9" t="s">
        <v>75</v>
      </c>
      <c r="D28" s="8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32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7"/>
        <v>12</v>
      </c>
      <c r="AA28" s="5">
        <f t="shared" si="8"/>
        <v>0</v>
      </c>
      <c r="AB28" s="5">
        <f t="shared" si="9"/>
        <v>12</v>
      </c>
      <c r="AC28" s="5">
        <f t="shared" si="3"/>
        <v>2.4E-2</v>
      </c>
      <c r="AD28" s="5">
        <f t="shared" si="4"/>
        <v>0</v>
      </c>
      <c r="AE28" s="5">
        <f t="shared" si="5"/>
        <v>2E-3</v>
      </c>
      <c r="AF28" s="32" t="str">
        <f>IF(COUNT(D28:O28)&gt;=1,MAX(D28:O28),"&lt;0.002")</f>
        <v>&lt;0.002</v>
      </c>
      <c r="AG28" s="8">
        <f>IF(COUNTIF(D28:O28,"~&lt;*")&gt;=1,"&lt;0.002",MIN(D28:O28))</f>
        <v>0</v>
      </c>
      <c r="AH28" s="10" t="str">
        <f t="shared" si="6"/>
        <v>&lt;0.002</v>
      </c>
    </row>
    <row r="29" spans="1:34" x14ac:dyDescent="0.15">
      <c r="A29" s="9">
        <v>24</v>
      </c>
      <c r="B29" s="1" t="s">
        <v>21</v>
      </c>
      <c r="C29" s="9" t="s">
        <v>77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32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7"/>
        <v>12</v>
      </c>
      <c r="AA29" s="5">
        <f t="shared" si="8"/>
        <v>0</v>
      </c>
      <c r="AB29" s="5">
        <f t="shared" si="9"/>
        <v>12</v>
      </c>
      <c r="AC29" s="5">
        <f t="shared" si="3"/>
        <v>1.2E-2</v>
      </c>
      <c r="AD29" s="5">
        <f t="shared" si="4"/>
        <v>0</v>
      </c>
      <c r="AE29" s="5">
        <f t="shared" si="5"/>
        <v>1E-3</v>
      </c>
      <c r="AF29" s="32" t="str">
        <f>IF(COUNT(D29:O29)&gt;=1,MAX(D29:O29),"&lt;0.001")</f>
        <v>&lt;0.001</v>
      </c>
      <c r="AG29" s="8">
        <f>IF(COUNTIF(D29:O29,"~&lt;*")&gt;=1,"&lt;0.001",MIN(D29:O29))</f>
        <v>0</v>
      </c>
      <c r="AH29" s="10" t="str">
        <f t="shared" si="6"/>
        <v>&lt;0.001</v>
      </c>
    </row>
    <row r="30" spans="1:34" x14ac:dyDescent="0.15">
      <c r="A30" s="9">
        <v>25</v>
      </c>
      <c r="B30" s="1" t="s">
        <v>22</v>
      </c>
      <c r="C30" s="9" t="s">
        <v>78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  <c r="P30" s="32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7"/>
        <v>12</v>
      </c>
      <c r="AA30" s="5">
        <f t="shared" si="8"/>
        <v>0</v>
      </c>
      <c r="AB30" s="5">
        <f t="shared" si="9"/>
        <v>12</v>
      </c>
      <c r="AC30" s="5">
        <f t="shared" si="3"/>
        <v>3.6000000000000004E-2</v>
      </c>
      <c r="AD30" s="5">
        <f t="shared" si="4"/>
        <v>0</v>
      </c>
      <c r="AE30" s="5">
        <f t="shared" si="5"/>
        <v>3.0000000000000005E-3</v>
      </c>
      <c r="AF30" s="32" t="str">
        <f>IF(COUNT(D30:O30)&gt;=1,MAX(D30:O30),"&lt;0.003")</f>
        <v>&lt;0.003</v>
      </c>
      <c r="AG30" s="8">
        <f>IF(COUNTIF(D30:O30,"~&lt;*")&gt;=1,"&lt;0.003",MIN(D30:O30))</f>
        <v>0</v>
      </c>
      <c r="AH30" s="10" t="str">
        <f t="shared" si="6"/>
        <v>&lt;0.003</v>
      </c>
    </row>
    <row r="31" spans="1:34" x14ac:dyDescent="0.15">
      <c r="A31" s="9">
        <v>26</v>
      </c>
      <c r="B31" s="1" t="s">
        <v>23</v>
      </c>
      <c r="C31" s="9" t="s">
        <v>79</v>
      </c>
      <c r="D31" s="8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  <c r="P31" s="32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7"/>
        <v>12</v>
      </c>
      <c r="AA31" s="5">
        <f t="shared" si="8"/>
        <v>0</v>
      </c>
      <c r="AB31" s="5">
        <f t="shared" si="9"/>
        <v>12</v>
      </c>
      <c r="AC31" s="5">
        <f t="shared" si="3"/>
        <v>1.2E-2</v>
      </c>
      <c r="AD31" s="5">
        <f t="shared" si="4"/>
        <v>0</v>
      </c>
      <c r="AE31" s="5">
        <f t="shared" si="5"/>
        <v>1E-3</v>
      </c>
      <c r="AF31" s="32" t="str">
        <f>IF(COUNT(D31:O31)&gt;=1,MAX(D31:O31),"&lt;0.001")</f>
        <v>&lt;0.001</v>
      </c>
      <c r="AG31" s="8">
        <f>IF(COUNTIF(D31:O31,"~&lt;*")&gt;=1,"&lt;0.001",MIN(D31:O31))</f>
        <v>0</v>
      </c>
      <c r="AH31" s="10" t="str">
        <f t="shared" si="6"/>
        <v>&lt;0.001</v>
      </c>
    </row>
    <row r="32" spans="1:34" x14ac:dyDescent="0.15">
      <c r="A32" s="9">
        <v>27</v>
      </c>
      <c r="B32" s="1" t="s">
        <v>24</v>
      </c>
      <c r="C32" s="9" t="s">
        <v>68</v>
      </c>
      <c r="D32" s="8"/>
      <c r="E32" s="31"/>
      <c r="F32" s="10"/>
      <c r="G32" s="31"/>
      <c r="H32" s="31"/>
      <c r="I32" s="10"/>
      <c r="J32" s="31"/>
      <c r="K32" s="31"/>
      <c r="L32" s="10"/>
      <c r="M32" s="31"/>
      <c r="N32" s="31"/>
      <c r="O32" s="11"/>
      <c r="P32" s="32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7"/>
        <v>12</v>
      </c>
      <c r="AA32" s="5">
        <f t="shared" si="8"/>
        <v>0</v>
      </c>
      <c r="AB32" s="5">
        <f t="shared" si="9"/>
        <v>12</v>
      </c>
      <c r="AC32" s="5">
        <f t="shared" si="3"/>
        <v>1.2E-2</v>
      </c>
      <c r="AD32" s="5">
        <f t="shared" si="4"/>
        <v>0</v>
      </c>
      <c r="AE32" s="5">
        <f t="shared" si="5"/>
        <v>1E-3</v>
      </c>
      <c r="AF32" s="32" t="str">
        <f>IF(COUNT(D32:O32)&gt;=1,MAX(D32:O32),"&lt;0.001")</f>
        <v>&lt;0.001</v>
      </c>
      <c r="AG32" s="8">
        <f>IF(COUNTIF(D32:O32,"~&lt;*")&gt;=1,"&lt;0.001",MIN(D32:O32))</f>
        <v>0</v>
      </c>
      <c r="AH32" s="10" t="str">
        <f t="shared" si="6"/>
        <v>&lt;0.001</v>
      </c>
    </row>
    <row r="33" spans="1:34" x14ac:dyDescent="0.15">
      <c r="A33" s="9">
        <v>28</v>
      </c>
      <c r="B33" s="1" t="s">
        <v>25</v>
      </c>
      <c r="C33" s="9" t="s">
        <v>79</v>
      </c>
      <c r="D33" s="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32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7"/>
        <v>12</v>
      </c>
      <c r="AA33" s="5">
        <f t="shared" si="8"/>
        <v>0</v>
      </c>
      <c r="AB33" s="5">
        <f t="shared" si="9"/>
        <v>12</v>
      </c>
      <c r="AC33" s="5">
        <f t="shared" si="3"/>
        <v>1.2E-2</v>
      </c>
      <c r="AD33" s="5">
        <f t="shared" si="4"/>
        <v>0</v>
      </c>
      <c r="AE33" s="5">
        <f t="shared" si="5"/>
        <v>1E-3</v>
      </c>
      <c r="AF33" s="32" t="str">
        <f>IF(COUNT(D33:O33)&gt;=1,MAX(D33:O33),"&lt;0.001")</f>
        <v>&lt;0.001</v>
      </c>
      <c r="AG33" s="8">
        <f>IF(COUNTIF(D33:O33,"~&lt;*")&gt;=1,"&lt;0.001",MIN(D33:O33))</f>
        <v>0</v>
      </c>
      <c r="AH33" s="10" t="str">
        <f t="shared" si="6"/>
        <v>&lt;0.001</v>
      </c>
    </row>
    <row r="34" spans="1:34" x14ac:dyDescent="0.15">
      <c r="A34" s="9">
        <v>29</v>
      </c>
      <c r="B34" s="1" t="s">
        <v>26</v>
      </c>
      <c r="C34" s="9" t="s">
        <v>78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32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7"/>
        <v>12</v>
      </c>
      <c r="AA34" s="5">
        <f t="shared" si="8"/>
        <v>0</v>
      </c>
      <c r="AB34" s="5">
        <f t="shared" si="9"/>
        <v>12</v>
      </c>
      <c r="AC34" s="5">
        <f t="shared" si="3"/>
        <v>3.6000000000000004E-2</v>
      </c>
      <c r="AD34" s="5">
        <f t="shared" si="4"/>
        <v>0</v>
      </c>
      <c r="AE34" s="5">
        <f t="shared" si="5"/>
        <v>3.0000000000000005E-3</v>
      </c>
      <c r="AF34" s="32" t="str">
        <f>IF(COUNT(D34:O34)&gt;=1,MAX(D34:O34),"&lt;0.003")</f>
        <v>&lt;0.003</v>
      </c>
      <c r="AG34" s="8">
        <f>IF(COUNTIF(D34:O34,"~&lt;*")&gt;=1,"&lt;0.003",MIN(D34:O34))</f>
        <v>0</v>
      </c>
      <c r="AH34" s="10" t="str">
        <f t="shared" si="6"/>
        <v>&lt;0.003</v>
      </c>
    </row>
    <row r="35" spans="1:34" x14ac:dyDescent="0.15">
      <c r="A35" s="9">
        <v>30</v>
      </c>
      <c r="B35" s="1" t="s">
        <v>27</v>
      </c>
      <c r="C35" s="9" t="s">
        <v>78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32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7"/>
        <v>12</v>
      </c>
      <c r="AA35" s="5">
        <f t="shared" si="8"/>
        <v>0</v>
      </c>
      <c r="AB35" s="5">
        <f t="shared" si="9"/>
        <v>12</v>
      </c>
      <c r="AC35" s="5">
        <f t="shared" si="3"/>
        <v>1.2E-2</v>
      </c>
      <c r="AD35" s="5">
        <f t="shared" si="4"/>
        <v>0</v>
      </c>
      <c r="AE35" s="5">
        <f t="shared" si="5"/>
        <v>1E-3</v>
      </c>
      <c r="AF35" s="32" t="str">
        <f>IF(COUNT(D35:O35)&gt;=1,MAX(D35:O35),"&lt;0.001")</f>
        <v>&lt;0.001</v>
      </c>
      <c r="AG35" s="8">
        <f>IF(COUNTIF(D35:O35,"~&lt;*")&gt;=1,"&lt;0.001",MIN(D35:O35))</f>
        <v>0</v>
      </c>
      <c r="AH35" s="10" t="str">
        <f t="shared" si="6"/>
        <v>&lt;0.001</v>
      </c>
    </row>
    <row r="36" spans="1:34" x14ac:dyDescent="0.15">
      <c r="A36" s="9">
        <v>31</v>
      </c>
      <c r="B36" s="1" t="s">
        <v>28</v>
      </c>
      <c r="C36" s="9" t="s">
        <v>80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32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7"/>
        <v>12</v>
      </c>
      <c r="AA36" s="5">
        <f t="shared" si="8"/>
        <v>0</v>
      </c>
      <c r="AB36" s="5">
        <f t="shared" si="9"/>
        <v>12</v>
      </c>
      <c r="AC36" s="5">
        <f t="shared" si="3"/>
        <v>1.2E-2</v>
      </c>
      <c r="AD36" s="5">
        <f t="shared" si="4"/>
        <v>0</v>
      </c>
      <c r="AE36" s="5">
        <f t="shared" si="5"/>
        <v>1E-3</v>
      </c>
      <c r="AF36" s="32" t="str">
        <f>IF(COUNT(D36:O36)&gt;=1,MAX(D36:O36),"&lt;0.001")</f>
        <v>&lt;0.001</v>
      </c>
      <c r="AG36" s="8">
        <f>IF(COUNTIF(D36:O36,"~&lt;*")&gt;=1,"&lt;0.001",MIN(D36:O36))</f>
        <v>0</v>
      </c>
      <c r="AH36" s="10" t="str">
        <f t="shared" si="6"/>
        <v>&lt;0.001</v>
      </c>
    </row>
    <row r="37" spans="1:34" x14ac:dyDescent="0.15">
      <c r="A37" s="9">
        <v>32</v>
      </c>
      <c r="B37" s="1" t="s">
        <v>29</v>
      </c>
      <c r="C37" s="9" t="s">
        <v>81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32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7"/>
        <v>12</v>
      </c>
      <c r="AA37" s="5">
        <f t="shared" si="8"/>
        <v>0</v>
      </c>
      <c r="AB37" s="5">
        <f t="shared" si="9"/>
        <v>12</v>
      </c>
      <c r="AC37" s="5">
        <f t="shared" si="3"/>
        <v>9.6000000000000002E-2</v>
      </c>
      <c r="AD37" s="5">
        <f t="shared" si="4"/>
        <v>0</v>
      </c>
      <c r="AE37" s="5">
        <f t="shared" si="5"/>
        <v>8.0000000000000002E-3</v>
      </c>
      <c r="AF37" s="32" t="str">
        <f>IF(COUNT(D37:O37)&gt;=1,MAX(D37:O37),"&lt;0.008")</f>
        <v>&lt;0.008</v>
      </c>
      <c r="AG37" s="8">
        <f>IF(COUNTIF(D37:O37,"~&lt;*")&gt;=1,"&lt;0.008",MIN(D37:O37))</f>
        <v>0</v>
      </c>
      <c r="AH37" s="10" t="str">
        <f t="shared" si="6"/>
        <v>&lt;0.008</v>
      </c>
    </row>
    <row r="38" spans="1:34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32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7">
        <v>1</v>
      </c>
      <c r="X38" s="5" t="s">
        <v>101</v>
      </c>
      <c r="Y38" s="5">
        <v>1E-3</v>
      </c>
      <c r="Z38" s="5">
        <f t="shared" si="7"/>
        <v>12</v>
      </c>
      <c r="AA38" s="5">
        <f t="shared" si="8"/>
        <v>0</v>
      </c>
      <c r="AB38" s="5">
        <f t="shared" si="9"/>
        <v>12</v>
      </c>
      <c r="AC38" s="5">
        <f t="shared" si="3"/>
        <v>1.2E-2</v>
      </c>
      <c r="AD38" s="5">
        <f t="shared" si="4"/>
        <v>0</v>
      </c>
      <c r="AE38" s="5">
        <f t="shared" si="5"/>
        <v>1E-3</v>
      </c>
      <c r="AF38" s="32" t="str">
        <f>IF(COUNT(D38:O38)&gt;=1,MAX(D38:O38),"&lt;0.001")</f>
        <v>&lt;0.001</v>
      </c>
      <c r="AG38" s="8">
        <f>IF(COUNTIF(D38:O38,"~&lt;*")&gt;=1,"&lt;0.001",MIN(D38:O38))</f>
        <v>0</v>
      </c>
      <c r="AH38" s="10" t="str">
        <f t="shared" si="6"/>
        <v>&lt;0.001</v>
      </c>
    </row>
    <row r="39" spans="1:34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32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7"/>
        <v>12</v>
      </c>
      <c r="AA39" s="5">
        <f t="shared" si="8"/>
        <v>0</v>
      </c>
      <c r="AB39" s="5">
        <f t="shared" si="9"/>
        <v>12</v>
      </c>
      <c r="AC39" s="5">
        <f t="shared" si="3"/>
        <v>0.12</v>
      </c>
      <c r="AD39" s="5">
        <f t="shared" si="4"/>
        <v>0</v>
      </c>
      <c r="AE39" s="5">
        <f t="shared" si="5"/>
        <v>0.01</v>
      </c>
      <c r="AF39" s="32" t="str">
        <f>IF(COUNT(D39:O39)&gt;=1,MAX(D39:O39),"&lt;0.01")</f>
        <v>&lt;0.01</v>
      </c>
      <c r="AG39" s="8">
        <f>IF(COUNTIF(D39:O39,"~&lt;*")&gt;=1,"&lt;0.01",MIN(D39:O39))</f>
        <v>0</v>
      </c>
      <c r="AH39" s="10" t="str">
        <f t="shared" si="6"/>
        <v>&lt;0.01</v>
      </c>
    </row>
    <row r="40" spans="1:34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32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7"/>
        <v>12</v>
      </c>
      <c r="AA40" s="5">
        <f t="shared" si="8"/>
        <v>0</v>
      </c>
      <c r="AB40" s="5">
        <f t="shared" si="9"/>
        <v>12</v>
      </c>
      <c r="AC40" s="5">
        <f t="shared" si="3"/>
        <v>0.36</v>
      </c>
      <c r="AD40" s="5">
        <f t="shared" si="4"/>
        <v>0</v>
      </c>
      <c r="AE40" s="5">
        <f t="shared" si="5"/>
        <v>0.03</v>
      </c>
      <c r="AF40" s="32" t="str">
        <f>IF(COUNT(D40:O40)&gt;=1,MAX(D40:O40),"&lt;0.03")</f>
        <v>&lt;0.03</v>
      </c>
      <c r="AG40" s="8">
        <f>IF(COUNTIF(D40:O40,"~&lt;*")&gt;=1,"&lt;0.03",MIN(D40:O40))</f>
        <v>0</v>
      </c>
      <c r="AH40" s="10" t="str">
        <f t="shared" si="6"/>
        <v>&lt;0.03</v>
      </c>
    </row>
    <row r="41" spans="1:34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32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7">
        <v>1</v>
      </c>
      <c r="X41" s="5" t="s">
        <v>114</v>
      </c>
      <c r="Y41" s="5">
        <v>0.01</v>
      </c>
      <c r="Z41" s="5">
        <f t="shared" si="7"/>
        <v>12</v>
      </c>
      <c r="AA41" s="5">
        <f t="shared" si="8"/>
        <v>0</v>
      </c>
      <c r="AB41" s="5">
        <f t="shared" si="9"/>
        <v>12</v>
      </c>
      <c r="AC41" s="5">
        <f t="shared" si="3"/>
        <v>0.12</v>
      </c>
      <c r="AD41" s="5">
        <f t="shared" si="4"/>
        <v>0</v>
      </c>
      <c r="AE41" s="5">
        <f t="shared" si="5"/>
        <v>0.01</v>
      </c>
      <c r="AF41" s="32" t="str">
        <f>IF(COUNT(D41:O41)&gt;=1,MAX(D41:O41),"&lt;0.01")</f>
        <v>&lt;0.01</v>
      </c>
      <c r="AG41" s="8">
        <f>IF(COUNTIF(D41:O41,"~&lt;*")&gt;=1,"&lt;0.01",MIN(D41:O41))</f>
        <v>0</v>
      </c>
      <c r="AH41" s="10" t="str">
        <f t="shared" si="6"/>
        <v>&lt;0.01</v>
      </c>
    </row>
    <row r="42" spans="1:34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32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7"/>
        <v>12</v>
      </c>
      <c r="AA42" s="5">
        <f t="shared" si="8"/>
        <v>0</v>
      </c>
      <c r="AB42" s="5">
        <f t="shared" si="9"/>
        <v>12</v>
      </c>
      <c r="AC42" s="5">
        <f t="shared" si="3"/>
        <v>1.2000000000000002</v>
      </c>
      <c r="AD42" s="5">
        <f t="shared" si="4"/>
        <v>0</v>
      </c>
      <c r="AE42" s="5">
        <f t="shared" si="5"/>
        <v>0.10000000000000002</v>
      </c>
      <c r="AF42" s="32" t="str">
        <f>IF(COUNT(D42:O42)&gt;=1,MAX(D42:O42),"&lt;0.1")</f>
        <v>&lt;0.1</v>
      </c>
      <c r="AG42" s="8">
        <f>IF(COUNTIF(D42:O42,"~&lt;*")&gt;=1,"&lt;0.1",MIN(D42:O42))</f>
        <v>0</v>
      </c>
      <c r="AH42" s="10" t="str">
        <f t="shared" si="6"/>
        <v>&lt;0.1</v>
      </c>
    </row>
    <row r="43" spans="1:34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32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7"/>
        <v>12</v>
      </c>
      <c r="AA43" s="5">
        <f t="shared" si="8"/>
        <v>0</v>
      </c>
      <c r="AB43" s="5">
        <f t="shared" si="9"/>
        <v>12</v>
      </c>
      <c r="AC43" s="5">
        <f t="shared" si="3"/>
        <v>1.2E-2</v>
      </c>
      <c r="AD43" s="5">
        <f t="shared" si="4"/>
        <v>0</v>
      </c>
      <c r="AE43" s="5">
        <f t="shared" si="5"/>
        <v>1E-3</v>
      </c>
      <c r="AF43" s="32" t="str">
        <f>IF(COUNT(D43:O43)&gt;=1,MAX(D43:O43),"&lt;0.001")</f>
        <v>&lt;0.001</v>
      </c>
      <c r="AG43" s="8">
        <f>IF(COUNTIF(D43:O43,"~&lt;*")&gt;=1,"&lt;0.001",MIN(D43:O43))</f>
        <v>0</v>
      </c>
      <c r="AH43" s="10" t="str">
        <f t="shared" si="6"/>
        <v>&lt;0.001</v>
      </c>
    </row>
    <row r="44" spans="1:34" x14ac:dyDescent="0.15">
      <c r="A44" s="9">
        <v>39</v>
      </c>
      <c r="B44" s="1" t="s">
        <v>36</v>
      </c>
      <c r="C44" s="9" t="s">
        <v>84</v>
      </c>
      <c r="D44" s="8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5"/>
      <c r="P44" s="32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7"/>
        <v>12</v>
      </c>
      <c r="AA44" s="5">
        <f t="shared" si="8"/>
        <v>0</v>
      </c>
      <c r="AB44" s="5">
        <f t="shared" si="9"/>
        <v>12</v>
      </c>
      <c r="AC44" s="5">
        <f t="shared" si="3"/>
        <v>2.4000000000000004</v>
      </c>
      <c r="AD44" s="5">
        <f t="shared" si="4"/>
        <v>0</v>
      </c>
      <c r="AE44" s="5">
        <f t="shared" si="5"/>
        <v>0.20000000000000004</v>
      </c>
      <c r="AF44" s="32" t="str">
        <f>IF(COUNT(D44:O44)&gt;=1,MAX(D44:O44),"&lt;0.2")</f>
        <v>&lt;0.2</v>
      </c>
      <c r="AG44" s="8">
        <f>IF(COUNTIF(D44:O44,"~&lt;*")&gt;=1,"&lt;0.2",MIN(D44:O44))</f>
        <v>0</v>
      </c>
      <c r="AH44" s="10" t="str">
        <f t="shared" si="6"/>
        <v>&lt;0.2</v>
      </c>
    </row>
    <row r="45" spans="1:34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32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7"/>
        <v>12</v>
      </c>
      <c r="AA45" s="5">
        <f t="shared" si="8"/>
        <v>0</v>
      </c>
      <c r="AB45" s="5">
        <f t="shared" si="9"/>
        <v>12</v>
      </c>
      <c r="AC45" s="5">
        <f t="shared" si="3"/>
        <v>12</v>
      </c>
      <c r="AD45" s="5">
        <f t="shared" si="4"/>
        <v>0</v>
      </c>
      <c r="AE45" s="5">
        <f t="shared" si="5"/>
        <v>1</v>
      </c>
      <c r="AF45" s="32" t="str">
        <f>IF(COUNT(D45:O45)&gt;=1,MAX(D45:O45),"&lt;1")</f>
        <v>&lt;1</v>
      </c>
      <c r="AG45" s="8">
        <f>IF(COUNTIF(D45:O45,"~&lt;*")&gt;=1,"&lt;1",MIN(D45:O45))</f>
        <v>0</v>
      </c>
      <c r="AH45" s="10" t="str">
        <f t="shared" si="6"/>
        <v>&lt;1</v>
      </c>
    </row>
    <row r="46" spans="1:34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32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7"/>
        <v>12</v>
      </c>
      <c r="AA46" s="5">
        <f t="shared" si="8"/>
        <v>0</v>
      </c>
      <c r="AB46" s="5">
        <f t="shared" si="9"/>
        <v>12</v>
      </c>
      <c r="AC46" s="5">
        <f t="shared" si="3"/>
        <v>12</v>
      </c>
      <c r="AD46" s="5">
        <f t="shared" si="4"/>
        <v>0</v>
      </c>
      <c r="AE46" s="5">
        <f t="shared" si="5"/>
        <v>1</v>
      </c>
      <c r="AF46" s="32" t="str">
        <f>IF(COUNT(D46:O46)&gt;=1,MAX(D46:O46),"&lt;1")</f>
        <v>&lt;1</v>
      </c>
      <c r="AG46" s="8">
        <f>IF(COUNTIF(D46:O46,"~&lt;*")&gt;=1,"&lt;1",MIN(D46:O46))</f>
        <v>0</v>
      </c>
      <c r="AH46" s="10" t="str">
        <f t="shared" si="6"/>
        <v>&lt;1</v>
      </c>
    </row>
    <row r="47" spans="1:34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32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7"/>
        <v>12</v>
      </c>
      <c r="AA47" s="5">
        <f t="shared" si="8"/>
        <v>0</v>
      </c>
      <c r="AB47" s="5">
        <f t="shared" si="9"/>
        <v>12</v>
      </c>
      <c r="AC47" s="5">
        <f t="shared" si="3"/>
        <v>0.24</v>
      </c>
      <c r="AD47" s="5">
        <f t="shared" si="4"/>
        <v>0</v>
      </c>
      <c r="AE47" s="5">
        <f t="shared" si="5"/>
        <v>0.02</v>
      </c>
      <c r="AF47" s="32" t="str">
        <f>IF(COUNT(D47:O47)&gt;=1,MAX(D47:O47),"&lt;0.02")</f>
        <v>&lt;0.02</v>
      </c>
      <c r="AG47" s="8">
        <f>IF(COUNTIF(D47:O47,"~&lt;*")&gt;=1,"&lt;0.02",MIN(D47:O47))</f>
        <v>0</v>
      </c>
      <c r="AH47" s="10" t="str">
        <f t="shared" si="6"/>
        <v>&lt;0.02</v>
      </c>
    </row>
    <row r="48" spans="1:34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32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7"/>
        <v>12</v>
      </c>
      <c r="AA48" s="5">
        <f t="shared" si="8"/>
        <v>0</v>
      </c>
      <c r="AB48" s="5">
        <f t="shared" si="9"/>
        <v>12</v>
      </c>
      <c r="AC48" s="5">
        <f t="shared" si="3"/>
        <v>1.2E-5</v>
      </c>
      <c r="AD48" s="5">
        <f t="shared" si="4"/>
        <v>0</v>
      </c>
      <c r="AE48" s="5">
        <f t="shared" si="5"/>
        <v>9.9999999999999995E-7</v>
      </c>
      <c r="AF48" s="32" t="str">
        <f>IF(COUNT(D48:O48)&gt;=1,MAX(D48:O48),"&lt;0.000001")</f>
        <v>&lt;0.000001</v>
      </c>
      <c r="AG48" s="8">
        <f>IF(COUNTIF(D48:O48,"~&lt;*")&gt;=1,"&lt;0.000001",MIN(D48:O48))</f>
        <v>0</v>
      </c>
      <c r="AH48" s="10" t="str">
        <f t="shared" si="6"/>
        <v>&lt;0.000001</v>
      </c>
    </row>
    <row r="49" spans="1:34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32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7"/>
        <v>12</v>
      </c>
      <c r="AA49" s="5">
        <f t="shared" si="8"/>
        <v>0</v>
      </c>
      <c r="AB49" s="5">
        <f t="shared" si="9"/>
        <v>12</v>
      </c>
      <c r="AC49" s="5">
        <f t="shared" si="3"/>
        <v>1.2E-5</v>
      </c>
      <c r="AD49" s="5">
        <f t="shared" si="4"/>
        <v>0</v>
      </c>
      <c r="AE49" s="5">
        <f t="shared" si="5"/>
        <v>9.9999999999999995E-7</v>
      </c>
      <c r="AF49" s="32" t="str">
        <f>IF(COUNT(D49:O49)&gt;=1,MAX(D49:O49),"&lt;0.000001")</f>
        <v>&lt;0.000001</v>
      </c>
      <c r="AG49" s="8">
        <f>IF(COUNTIF(D49:O49,"~&lt;*")&gt;=1,"&lt;0.000001",MIN(D49:O49))</f>
        <v>0</v>
      </c>
      <c r="AH49" s="10" t="str">
        <f t="shared" si="6"/>
        <v>&lt;0.000001</v>
      </c>
    </row>
    <row r="50" spans="1:34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32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7"/>
        <v>12</v>
      </c>
      <c r="AA50" s="5">
        <f t="shared" si="8"/>
        <v>0</v>
      </c>
      <c r="AB50" s="5">
        <f t="shared" si="9"/>
        <v>12</v>
      </c>
      <c r="AC50" s="5">
        <f t="shared" si="3"/>
        <v>2.4E-2</v>
      </c>
      <c r="AD50" s="5">
        <f t="shared" si="4"/>
        <v>0</v>
      </c>
      <c r="AE50" s="5">
        <f t="shared" si="5"/>
        <v>2E-3</v>
      </c>
      <c r="AF50" s="32" t="str">
        <f>IF(COUNT(D50:O50)&gt;=1,MAX(D50:O50),"&lt;0.002")</f>
        <v>&lt;0.002</v>
      </c>
      <c r="AG50" s="8">
        <f>IF(COUNTIF(D50:O50,"~&lt;*")&gt;=1,"&lt;0.002",MIN(D50:O50))</f>
        <v>0</v>
      </c>
      <c r="AH50" s="10" t="str">
        <f t="shared" si="6"/>
        <v>&lt;0.002</v>
      </c>
    </row>
    <row r="51" spans="1:34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32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7"/>
        <v>12</v>
      </c>
      <c r="AA51" s="5">
        <f t="shared" si="8"/>
        <v>0</v>
      </c>
      <c r="AB51" s="5">
        <f t="shared" si="9"/>
        <v>12</v>
      </c>
      <c r="AC51" s="5">
        <f t="shared" si="3"/>
        <v>6.0000000000000001E-3</v>
      </c>
      <c r="AD51" s="5">
        <f t="shared" si="4"/>
        <v>0</v>
      </c>
      <c r="AE51" s="5">
        <f t="shared" si="5"/>
        <v>5.0000000000000001E-4</v>
      </c>
      <c r="AF51" s="32" t="str">
        <f>IF(COUNT(D51:O51)&gt;=1,MAX(D51:O51),"&lt;0.0005")</f>
        <v>&lt;0.0005</v>
      </c>
      <c r="AG51" s="8">
        <f>IF(COUNTIF(D51:O51,"~&lt;*")&gt;=1,"&lt;0.0005",MIN(D51:O51))</f>
        <v>0</v>
      </c>
      <c r="AH51" s="10" t="str">
        <f t="shared" si="6"/>
        <v>&lt;0.0005</v>
      </c>
    </row>
    <row r="52" spans="1:34" x14ac:dyDescent="0.15">
      <c r="A52" s="9">
        <v>47</v>
      </c>
      <c r="B52" s="1" t="s">
        <v>44</v>
      </c>
      <c r="C52" s="9" t="s">
        <v>89</v>
      </c>
      <c r="D52" s="38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32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5">
        <v>3</v>
      </c>
      <c r="X52" s="5" t="s">
        <v>121</v>
      </c>
      <c r="Y52" s="5">
        <v>0.3</v>
      </c>
      <c r="Z52" s="5">
        <f t="shared" si="7"/>
        <v>12</v>
      </c>
      <c r="AA52" s="5">
        <f t="shared" si="8"/>
        <v>0</v>
      </c>
      <c r="AB52" s="5">
        <f t="shared" si="9"/>
        <v>12</v>
      </c>
      <c r="AC52" s="5">
        <f t="shared" si="3"/>
        <v>3.5999999999999996</v>
      </c>
      <c r="AD52" s="5">
        <f t="shared" si="4"/>
        <v>0</v>
      </c>
      <c r="AE52" s="5">
        <f t="shared" si="5"/>
        <v>0.3</v>
      </c>
      <c r="AF52" s="32" t="str">
        <f>IF(COUNT(D52:O52)&gt;=1,MAX(D52:O52),"&lt;0.3")</f>
        <v>&lt;0.3</v>
      </c>
      <c r="AG52" s="8">
        <f>IF(COUNTIF(D52:O52,"~&lt;*")&gt;=1,"&lt;0.3",MIN(D52:O52))</f>
        <v>0</v>
      </c>
      <c r="AH52" s="10" t="str">
        <f t="shared" si="6"/>
        <v>&lt;0.3</v>
      </c>
    </row>
    <row r="53" spans="1:34" x14ac:dyDescent="0.15">
      <c r="A53" s="9">
        <v>48</v>
      </c>
      <c r="B53" s="1" t="s">
        <v>45</v>
      </c>
      <c r="C53" s="9" t="s">
        <v>54</v>
      </c>
      <c r="D53" s="14"/>
      <c r="E53" s="14"/>
      <c r="F53" s="14"/>
      <c r="G53" s="14"/>
      <c r="H53" s="14"/>
      <c r="I53" s="10"/>
      <c r="J53" s="14"/>
      <c r="K53" s="10"/>
      <c r="L53" s="14"/>
      <c r="M53" s="14"/>
      <c r="N53" s="15"/>
      <c r="O53" s="15"/>
      <c r="P53" s="32"/>
      <c r="Q53" s="10"/>
      <c r="R53" s="10"/>
      <c r="U53" s="5">
        <v>5.8</v>
      </c>
      <c r="V53" s="5">
        <v>8.6</v>
      </c>
      <c r="AF53" s="35">
        <f>MAX(D53:O53)</f>
        <v>0</v>
      </c>
      <c r="AG53" s="45">
        <f>MIN(D53:O53)</f>
        <v>0</v>
      </c>
      <c r="AH53" s="14" t="e">
        <f>AVERAGE(D53:O53)</f>
        <v>#DIV/0!</v>
      </c>
    </row>
    <row r="54" spans="1:34" x14ac:dyDescent="0.15">
      <c r="A54" s="9">
        <v>49</v>
      </c>
      <c r="B54" s="1" t="s">
        <v>46</v>
      </c>
      <c r="C54" s="9" t="s">
        <v>55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32"/>
      <c r="Q54" s="10"/>
      <c r="R54" s="10"/>
      <c r="V54" s="5" t="s">
        <v>95</v>
      </c>
      <c r="AF54" s="32"/>
      <c r="AG54" s="8"/>
      <c r="AH54" s="10" t="str">
        <f t="shared" si="6"/>
        <v/>
      </c>
    </row>
    <row r="55" spans="1:34" x14ac:dyDescent="0.15">
      <c r="A55" s="9">
        <v>50</v>
      </c>
      <c r="B55" s="1" t="s">
        <v>47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32"/>
      <c r="Q55" s="10"/>
      <c r="R55" s="10"/>
      <c r="V55" s="5" t="s">
        <v>95</v>
      </c>
      <c r="AF55" s="32"/>
      <c r="AG55" s="8"/>
      <c r="AH55" s="10" t="str">
        <f t="shared" si="6"/>
        <v/>
      </c>
    </row>
    <row r="56" spans="1:34" x14ac:dyDescent="0.15">
      <c r="A56" s="9">
        <v>51</v>
      </c>
      <c r="B56" s="1" t="s">
        <v>48</v>
      </c>
      <c r="C56" s="9" t="s">
        <v>56</v>
      </c>
      <c r="D56" s="3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32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7"/>
        <v>12</v>
      </c>
      <c r="AA56" s="5">
        <f t="shared" si="8"/>
        <v>0</v>
      </c>
      <c r="AB56" s="5">
        <f t="shared" si="9"/>
        <v>12</v>
      </c>
      <c r="AC56" s="5">
        <f t="shared" si="3"/>
        <v>6</v>
      </c>
      <c r="AD56" s="5">
        <f t="shared" si="4"/>
        <v>0</v>
      </c>
      <c r="AE56" s="5">
        <f t="shared" si="5"/>
        <v>0.5</v>
      </c>
      <c r="AF56" s="32" t="str">
        <f>IF(COUNT(D56:O56)&gt;=1,MAX(D56:O56),"&lt;0.5")</f>
        <v>&lt;0.5</v>
      </c>
      <c r="AG56" s="8">
        <f>IF(COUNTIF(D56:O56,"~&lt;*")&gt;=1,"&lt;0.5",MIN(D56:O56))</f>
        <v>0</v>
      </c>
      <c r="AH56" s="10" t="str">
        <f t="shared" si="6"/>
        <v>&lt;0.5</v>
      </c>
    </row>
    <row r="57" spans="1:34" x14ac:dyDescent="0.15">
      <c r="A57" s="9">
        <v>52</v>
      </c>
      <c r="B57" s="49" t="s">
        <v>49</v>
      </c>
      <c r="C57" s="50" t="s">
        <v>57</v>
      </c>
      <c r="D57" s="51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3"/>
      <c r="P57" s="54"/>
      <c r="Q57" s="52"/>
      <c r="R57" s="52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7"/>
        <v>12</v>
      </c>
      <c r="AA57" s="5">
        <f t="shared" si="8"/>
        <v>0</v>
      </c>
      <c r="AB57" s="5">
        <f t="shared" si="9"/>
        <v>12</v>
      </c>
      <c r="AC57" s="5">
        <f t="shared" si="3"/>
        <v>1.2000000000000002</v>
      </c>
      <c r="AD57" s="5">
        <f t="shared" si="4"/>
        <v>0</v>
      </c>
      <c r="AE57" s="5">
        <f t="shared" si="5"/>
        <v>0.10000000000000002</v>
      </c>
      <c r="AF57" s="19" t="str">
        <f>IF(COUNT(D57:O57)&gt;=1,MAX(D57:O57),"&lt;0.1")</f>
        <v>&lt;0.1</v>
      </c>
      <c r="AG57" s="8">
        <f>IF(COUNTIF(D57:O57,"~&lt;*")&gt;=1,"&lt;0.1",MIN(D57:O57))</f>
        <v>0</v>
      </c>
      <c r="AH57" s="17" t="str">
        <f t="shared" si="6"/>
        <v>&lt;0.1</v>
      </c>
    </row>
    <row r="58" spans="1:34" x14ac:dyDescent="0.15">
      <c r="A58" s="9">
        <v>53</v>
      </c>
      <c r="B58" s="48" t="s">
        <v>136</v>
      </c>
      <c r="C58" s="9" t="s">
        <v>137</v>
      </c>
      <c r="D58" s="10"/>
      <c r="E58" s="10"/>
      <c r="F58" s="10">
        <v>0</v>
      </c>
      <c r="G58" s="10"/>
      <c r="H58" s="10"/>
      <c r="I58" s="10">
        <v>0</v>
      </c>
      <c r="J58" s="10"/>
      <c r="K58" s="10"/>
      <c r="L58" s="10"/>
      <c r="M58" s="10"/>
      <c r="N58" s="10"/>
      <c r="O58" s="11"/>
      <c r="P58" s="32"/>
      <c r="Q58" s="10"/>
      <c r="R58" s="10"/>
      <c r="V58" s="5" t="s">
        <v>140</v>
      </c>
      <c r="W58" s="5" t="s">
        <v>141</v>
      </c>
      <c r="AF58" s="43"/>
      <c r="AG58" s="47"/>
      <c r="AH58" s="47"/>
    </row>
    <row r="59" spans="1:34" x14ac:dyDescent="0.15">
      <c r="A59" s="9">
        <v>54</v>
      </c>
      <c r="B59" s="48" t="s">
        <v>138</v>
      </c>
      <c r="C59" s="9" t="s">
        <v>137</v>
      </c>
      <c r="D59" s="10" t="s">
        <v>145</v>
      </c>
      <c r="E59" s="10" t="s">
        <v>145</v>
      </c>
      <c r="F59" s="10" t="s">
        <v>145</v>
      </c>
      <c r="G59" s="10" t="s">
        <v>145</v>
      </c>
      <c r="H59" s="10" t="s">
        <v>145</v>
      </c>
      <c r="I59" s="10" t="s">
        <v>145</v>
      </c>
      <c r="J59" s="10" t="s">
        <v>145</v>
      </c>
      <c r="K59" s="10"/>
      <c r="L59" s="10"/>
      <c r="M59" s="10"/>
      <c r="N59" s="10"/>
      <c r="O59" s="11"/>
      <c r="P59" s="32"/>
      <c r="Q59" s="10"/>
      <c r="R59" s="10"/>
      <c r="V59" s="5" t="s">
        <v>140</v>
      </c>
      <c r="W59" s="5" t="s">
        <v>141</v>
      </c>
      <c r="AF59" s="43"/>
      <c r="AG59" s="47"/>
      <c r="AH59" s="47"/>
    </row>
    <row r="60" spans="1:34" x14ac:dyDescent="0.15">
      <c r="A60" s="16">
        <v>55</v>
      </c>
      <c r="B60" s="2" t="s">
        <v>139</v>
      </c>
      <c r="C60" s="16" t="s">
        <v>137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/>
      <c r="L60" s="17"/>
      <c r="M60" s="17"/>
      <c r="N60" s="17"/>
      <c r="O60" s="18"/>
      <c r="P60" s="19"/>
      <c r="Q60" s="17"/>
      <c r="R60" s="17"/>
      <c r="V60" s="5">
        <v>0</v>
      </c>
      <c r="W60" s="5" t="s">
        <v>141</v>
      </c>
      <c r="AF60" s="43"/>
      <c r="AG60" s="47"/>
      <c r="AH60" s="47"/>
    </row>
    <row r="61" spans="1:34" x14ac:dyDescent="0.15">
      <c r="A61" s="5" t="s">
        <v>61</v>
      </c>
      <c r="B61" s="24" t="s">
        <v>62</v>
      </c>
      <c r="P61" s="43"/>
      <c r="AF61" s="43"/>
    </row>
    <row r="62" spans="1:34" x14ac:dyDescent="0.15">
      <c r="A62" s="20"/>
      <c r="B62" s="20" t="s">
        <v>59</v>
      </c>
      <c r="C62" s="20"/>
      <c r="D62" s="21">
        <v>21.7</v>
      </c>
      <c r="E62" s="21">
        <v>22.5</v>
      </c>
      <c r="F62" s="21">
        <v>21</v>
      </c>
      <c r="G62" s="21">
        <v>29.7</v>
      </c>
      <c r="H62" s="21">
        <v>30.5</v>
      </c>
      <c r="I62" s="21">
        <v>28.8</v>
      </c>
      <c r="J62" s="21">
        <v>21.4</v>
      </c>
      <c r="K62" s="21"/>
      <c r="L62" s="21"/>
      <c r="M62" s="21"/>
      <c r="N62" s="21"/>
      <c r="O62" s="21"/>
      <c r="P62" s="34"/>
      <c r="Q62" s="21"/>
      <c r="R62" s="21"/>
      <c r="AF62" s="34">
        <f>MAX(D62:O62)</f>
        <v>30.5</v>
      </c>
      <c r="AG62" s="21">
        <f>MIN(D62:O62)</f>
        <v>21</v>
      </c>
      <c r="AH62" s="21">
        <f>AVERAGE(D62:O62)</f>
        <v>25.085714285714289</v>
      </c>
    </row>
    <row r="63" spans="1:34" x14ac:dyDescent="0.15">
      <c r="A63" s="22"/>
      <c r="B63" s="22" t="s">
        <v>60</v>
      </c>
      <c r="C63" s="22"/>
      <c r="D63" s="14">
        <v>13.5</v>
      </c>
      <c r="E63" s="14">
        <v>17</v>
      </c>
      <c r="F63" s="14">
        <v>17</v>
      </c>
      <c r="G63" s="14">
        <v>18</v>
      </c>
      <c r="H63" s="14">
        <v>19</v>
      </c>
      <c r="I63" s="14">
        <v>18</v>
      </c>
      <c r="J63" s="14">
        <v>27</v>
      </c>
      <c r="K63" s="14"/>
      <c r="L63" s="14"/>
      <c r="M63" s="14"/>
      <c r="N63" s="14"/>
      <c r="O63" s="14"/>
      <c r="P63" s="35"/>
      <c r="Q63" s="14"/>
      <c r="R63" s="14"/>
      <c r="AF63" s="35">
        <f>MAX(D63:O63)</f>
        <v>27</v>
      </c>
      <c r="AG63" s="14">
        <f>MIN(D63:O63)</f>
        <v>13.5</v>
      </c>
      <c r="AH63" s="14">
        <f>AVERAGE(D63:O63)</f>
        <v>18.5</v>
      </c>
    </row>
    <row r="64" spans="1:34" x14ac:dyDescent="0.15">
      <c r="A64" s="23"/>
      <c r="B64" s="23" t="s">
        <v>90</v>
      </c>
      <c r="C64" s="23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44"/>
      <c r="Q64" s="42"/>
      <c r="R64" s="42"/>
      <c r="AF64" s="44">
        <f>MAX(D64:O64)</f>
        <v>0</v>
      </c>
      <c r="AG64" s="42">
        <f>MIN(D64:O64)</f>
        <v>0</v>
      </c>
      <c r="AH64" s="42" t="e">
        <f>AVERAGE(D64:O64)</f>
        <v>#DIV/0!</v>
      </c>
    </row>
  </sheetData>
  <mergeCells count="3">
    <mergeCell ref="A1:R1"/>
    <mergeCell ref="AF2:AH3"/>
    <mergeCell ref="A4:C4"/>
  </mergeCells>
  <phoneticPr fontId="10"/>
  <conditionalFormatting sqref="D6:O7">
    <cfRule type="cellIs" dxfId="767" priority="74" operator="equal">
      <formula>$W$6</formula>
    </cfRule>
  </conditionalFormatting>
  <conditionalFormatting sqref="D7:O7">
    <cfRule type="cellIs" dxfId="766" priority="261" stopIfTrue="1" operator="equal">
      <formula>$V$7</formula>
    </cfRule>
  </conditionalFormatting>
  <conditionalFormatting sqref="D8:O8">
    <cfRule type="cellIs" dxfId="765" priority="73" stopIfTrue="1" operator="greaterThan">
      <formula>$S$8</formula>
    </cfRule>
    <cfRule type="cellIs" dxfId="764" priority="72" stopIfTrue="1" operator="greaterThan">
      <formula>$T$8</formula>
    </cfRule>
    <cfRule type="cellIs" dxfId="763" priority="71" stopIfTrue="1" operator="greaterThan">
      <formula>$U$8</formula>
    </cfRule>
    <cfRule type="cellIs" dxfId="762" priority="70" stopIfTrue="1" operator="greaterThan">
      <formula>$V$8</formula>
    </cfRule>
    <cfRule type="cellIs" dxfId="761" priority="61" stopIfTrue="1" operator="equal">
      <formula>$X$8</formula>
    </cfRule>
  </conditionalFormatting>
  <conditionalFormatting sqref="D8:O57">
    <cfRule type="cellIs" dxfId="760" priority="69" stopIfTrue="1" operator="equal">
      <formula>$W$6</formula>
    </cfRule>
  </conditionalFormatting>
  <conditionalFormatting sqref="D6:R6">
    <cfRule type="cellIs" dxfId="759" priority="262" stopIfTrue="1" operator="greaterThan">
      <formula>$V$6</formula>
    </cfRule>
    <cfRule type="cellIs" dxfId="758" priority="265" stopIfTrue="1" operator="greaterThan">
      <formula>$S$6</formula>
    </cfRule>
    <cfRule type="cellIs" dxfId="757" priority="264" stopIfTrue="1" operator="greaterThan">
      <formula>$T$6</formula>
    </cfRule>
    <cfRule type="cellIs" dxfId="756" priority="263" stopIfTrue="1" operator="greaterThan">
      <formula>$U$6</formula>
    </cfRule>
  </conditionalFormatting>
  <conditionalFormatting sqref="D9:R9">
    <cfRule type="cellIs" dxfId="755" priority="260" stopIfTrue="1" operator="greaterThan">
      <formula>$S$9</formula>
    </cfRule>
    <cfRule type="cellIs" dxfId="754" priority="257" stopIfTrue="1" operator="greaterThan">
      <formula>$V$9</formula>
    </cfRule>
    <cfRule type="cellIs" dxfId="753" priority="258" stopIfTrue="1" operator="greaterThan">
      <formula>$U$9</formula>
    </cfRule>
    <cfRule type="cellIs" dxfId="752" priority="259" stopIfTrue="1" operator="greaterThan">
      <formula>$T$9</formula>
    </cfRule>
    <cfRule type="cellIs" dxfId="751" priority="68" operator="equal">
      <formula>$X$9</formula>
    </cfRule>
  </conditionalFormatting>
  <conditionalFormatting sqref="D10:R10">
    <cfRule type="cellIs" dxfId="750" priority="255" stopIfTrue="1" operator="greaterThan">
      <formula>$T$10</formula>
    </cfRule>
    <cfRule type="cellIs" dxfId="749" priority="67" stopIfTrue="1" operator="equal">
      <formula>$X$10</formula>
    </cfRule>
    <cfRule type="cellIs" dxfId="748" priority="256" stopIfTrue="1" operator="greaterThan">
      <formula>$S$10</formula>
    </cfRule>
    <cfRule type="cellIs" dxfId="747" priority="253" stopIfTrue="1" operator="greaterThan">
      <formula>$V$10</formula>
    </cfRule>
    <cfRule type="cellIs" dxfId="746" priority="254" stopIfTrue="1" operator="greaterThan">
      <formula>$U$10</formula>
    </cfRule>
  </conditionalFormatting>
  <conditionalFormatting sqref="D11:R11">
    <cfRule type="cellIs" dxfId="745" priority="249" stopIfTrue="1" operator="greaterThan">
      <formula>$V$11</formula>
    </cfRule>
    <cfRule type="cellIs" dxfId="744" priority="250" stopIfTrue="1" operator="greaterThan">
      <formula>$U$11</formula>
    </cfRule>
    <cfRule type="cellIs" dxfId="743" priority="252" stopIfTrue="1" operator="greaterThan">
      <formula>$S$11</formula>
    </cfRule>
    <cfRule type="cellIs" dxfId="742" priority="251" stopIfTrue="1" operator="greaterThan">
      <formula>$T$11</formula>
    </cfRule>
    <cfRule type="cellIs" dxfId="741" priority="66" stopIfTrue="1" operator="equal">
      <formula>$X$11</formula>
    </cfRule>
  </conditionalFormatting>
  <conditionalFormatting sqref="D12:R12">
    <cfRule type="cellIs" dxfId="740" priority="245" stopIfTrue="1" operator="greaterThan">
      <formula>$V$12</formula>
    </cfRule>
    <cfRule type="cellIs" dxfId="739" priority="65" stopIfTrue="1" operator="equal">
      <formula>$X$12</formula>
    </cfRule>
    <cfRule type="cellIs" dxfId="738" priority="246" stopIfTrue="1" operator="greaterThan">
      <formula>$U$12</formula>
    </cfRule>
    <cfRule type="cellIs" dxfId="737" priority="247" stopIfTrue="1" operator="greaterThan">
      <formula>$T$12</formula>
    </cfRule>
    <cfRule type="cellIs" dxfId="736" priority="248" stopIfTrue="1" operator="greaterThan">
      <formula>$S$12</formula>
    </cfRule>
  </conditionalFormatting>
  <conditionalFormatting sqref="D13:R13">
    <cfRule type="cellIs" dxfId="735" priority="244" stopIfTrue="1" operator="greaterThan">
      <formula>$S$13</formula>
    </cfRule>
    <cfRule type="cellIs" dxfId="734" priority="64" operator="equal">
      <formula>$X$13</formula>
    </cfRule>
    <cfRule type="cellIs" dxfId="733" priority="243" stopIfTrue="1" operator="greaterThan">
      <formula>$T$13</formula>
    </cfRule>
    <cfRule type="cellIs" dxfId="732" priority="241" stopIfTrue="1" operator="greaterThan">
      <formula>$V$13</formula>
    </cfRule>
    <cfRule type="cellIs" dxfId="731" priority="242" stopIfTrue="1" operator="greaterThan">
      <formula>$U$13</formula>
    </cfRule>
  </conditionalFormatting>
  <conditionalFormatting sqref="D14:R14">
    <cfRule type="cellIs" dxfId="730" priority="63" operator="equal">
      <formula>$X$14</formula>
    </cfRule>
    <cfRule type="cellIs" dxfId="729" priority="240" stopIfTrue="1" operator="greaterThan">
      <formula>$S$14</formula>
    </cfRule>
    <cfRule type="cellIs" dxfId="728" priority="239" stopIfTrue="1" operator="greaterThan">
      <formula>$T$14</formula>
    </cfRule>
    <cfRule type="cellIs" dxfId="727" priority="238" stopIfTrue="1" operator="greaterThan">
      <formula>$U$14</formula>
    </cfRule>
    <cfRule type="cellIs" dxfId="726" priority="237" stopIfTrue="1" operator="greaterThan">
      <formula>$V$14</formula>
    </cfRule>
  </conditionalFormatting>
  <conditionalFormatting sqref="D15:R15">
    <cfRule type="cellIs" dxfId="725" priority="62" operator="equal">
      <formula>$X$15</formula>
    </cfRule>
    <cfRule type="cellIs" dxfId="724" priority="236" stopIfTrue="1" operator="greaterThan">
      <formula>$S$15</formula>
    </cfRule>
    <cfRule type="cellIs" dxfId="723" priority="235" stopIfTrue="1" operator="greaterThan">
      <formula>$T$15</formula>
    </cfRule>
    <cfRule type="cellIs" dxfId="722" priority="233" stopIfTrue="1" operator="greaterThan">
      <formula>$V$15</formula>
    </cfRule>
    <cfRule type="cellIs" dxfId="721" priority="234" stopIfTrue="1" operator="greaterThan">
      <formula>$U$15</formula>
    </cfRule>
  </conditionalFormatting>
  <conditionalFormatting sqref="D16:R16">
    <cfRule type="cellIs" dxfId="720" priority="60" operator="equal">
      <formula>$X$16</formula>
    </cfRule>
    <cfRule type="cellIs" dxfId="719" priority="229" stopIfTrue="1" operator="greaterThan">
      <formula>$V$16</formula>
    </cfRule>
    <cfRule type="cellIs" dxfId="718" priority="230" stopIfTrue="1" operator="greaterThan">
      <formula>$U$16</formula>
    </cfRule>
    <cfRule type="cellIs" dxfId="717" priority="231" stopIfTrue="1" operator="greaterThan">
      <formula>$T$16</formula>
    </cfRule>
    <cfRule type="cellIs" dxfId="716" priority="232" stopIfTrue="1" operator="greaterThan">
      <formula>$S$16</formula>
    </cfRule>
  </conditionalFormatting>
  <conditionalFormatting sqref="D17:R17">
    <cfRule type="cellIs" dxfId="715" priority="59" operator="equal">
      <formula>$X$17</formula>
    </cfRule>
    <cfRule type="cellIs" dxfId="714" priority="225" stopIfTrue="1" operator="greaterThan">
      <formula>$V$17</formula>
    </cfRule>
    <cfRule type="cellIs" dxfId="713" priority="226" stopIfTrue="1" operator="greaterThan">
      <formula>$U$17</formula>
    </cfRule>
    <cfRule type="cellIs" dxfId="712" priority="227" stopIfTrue="1" operator="greaterThan">
      <formula>$T$17</formula>
    </cfRule>
    <cfRule type="cellIs" dxfId="711" priority="228" stopIfTrue="1" operator="greaterThan">
      <formula>$S$17</formula>
    </cfRule>
  </conditionalFormatting>
  <conditionalFormatting sqref="D18:R18">
    <cfRule type="cellIs" dxfId="710" priority="221" stopIfTrue="1" operator="greaterThan">
      <formula>$V$18</formula>
    </cfRule>
    <cfRule type="cellIs" dxfId="709" priority="58" operator="equal">
      <formula>$X$18</formula>
    </cfRule>
    <cfRule type="cellIs" dxfId="708" priority="222" stopIfTrue="1" operator="greaterThan">
      <formula>$U$18</formula>
    </cfRule>
    <cfRule type="cellIs" dxfId="707" priority="224" stopIfTrue="1" operator="greaterThan">
      <formula>$S$18</formula>
    </cfRule>
    <cfRule type="cellIs" dxfId="706" priority="223" stopIfTrue="1" operator="greaterThan">
      <formula>$T$18</formula>
    </cfRule>
  </conditionalFormatting>
  <conditionalFormatting sqref="D19:R19">
    <cfRule type="cellIs" dxfId="705" priority="219" stopIfTrue="1" operator="greaterThan">
      <formula>$T$19</formula>
    </cfRule>
    <cfRule type="cellIs" dxfId="704" priority="217" stopIfTrue="1" operator="greaterThan">
      <formula>$V$19</formula>
    </cfRule>
    <cfRule type="cellIs" dxfId="703" priority="57" operator="equal">
      <formula>$X$19</formula>
    </cfRule>
    <cfRule type="cellIs" dxfId="702" priority="218" stopIfTrue="1" operator="greaterThan">
      <formula>$U$19</formula>
    </cfRule>
    <cfRule type="cellIs" dxfId="701" priority="220" stopIfTrue="1" operator="greaterThan">
      <formula>$S$19</formula>
    </cfRule>
  </conditionalFormatting>
  <conditionalFormatting sqref="D20:R20">
    <cfRule type="cellIs" dxfId="700" priority="216" stopIfTrue="1" operator="greaterThan">
      <formula>$S$20</formula>
    </cfRule>
    <cfRule type="cellIs" dxfId="699" priority="56" operator="equal">
      <formula>$X$20</formula>
    </cfRule>
    <cfRule type="cellIs" dxfId="698" priority="213" stopIfTrue="1" operator="greaterThan">
      <formula>$V$20</formula>
    </cfRule>
    <cfRule type="cellIs" dxfId="697" priority="214" stopIfTrue="1" operator="greaterThan">
      <formula>$U$20</formula>
    </cfRule>
    <cfRule type="cellIs" dxfId="696" priority="215" stopIfTrue="1" operator="greaterThan">
      <formula>$T$20</formula>
    </cfRule>
  </conditionalFormatting>
  <conditionalFormatting sqref="D21:R21">
    <cfRule type="cellIs" dxfId="695" priority="210" stopIfTrue="1" operator="greaterThan">
      <formula>$U$21</formula>
    </cfRule>
    <cfRule type="cellIs" dxfId="694" priority="211" stopIfTrue="1" operator="greaterThan">
      <formula>$T$21</formula>
    </cfRule>
    <cfRule type="cellIs" dxfId="693" priority="55" operator="equal">
      <formula>$X$21</formula>
    </cfRule>
    <cfRule type="cellIs" dxfId="692" priority="212" stopIfTrue="1" operator="greaterThan">
      <formula>$S$21</formula>
    </cfRule>
    <cfRule type="cellIs" dxfId="691" priority="209" stopIfTrue="1" operator="greaterThan">
      <formula>$V$21</formula>
    </cfRule>
  </conditionalFormatting>
  <conditionalFormatting sqref="D22:R22">
    <cfRule type="cellIs" dxfId="690" priority="205" stopIfTrue="1" operator="greaterThan">
      <formula>$V$22</formula>
    </cfRule>
    <cfRule type="cellIs" dxfId="689" priority="206" stopIfTrue="1" operator="greaterThan">
      <formula>$U$22</formula>
    </cfRule>
    <cfRule type="cellIs" dxfId="688" priority="207" stopIfTrue="1" operator="greaterThan">
      <formula>$T$22</formula>
    </cfRule>
    <cfRule type="cellIs" dxfId="687" priority="208" stopIfTrue="1" operator="greaterThan">
      <formula>$S$22</formula>
    </cfRule>
    <cfRule type="cellIs" dxfId="686" priority="54" operator="equal">
      <formula>$X$22</formula>
    </cfRule>
  </conditionalFormatting>
  <conditionalFormatting sqref="D23:R23">
    <cfRule type="cellIs" dxfId="685" priority="204" stopIfTrue="1" operator="greaterThan">
      <formula>$S$23</formula>
    </cfRule>
    <cfRule type="cellIs" dxfId="684" priority="203" stopIfTrue="1" operator="greaterThan">
      <formula>$T$23</formula>
    </cfRule>
    <cfRule type="cellIs" dxfId="683" priority="202" stopIfTrue="1" operator="greaterThan">
      <formula>$U$23</formula>
    </cfRule>
    <cfRule type="cellIs" dxfId="682" priority="53" operator="equal">
      <formula>$X$23</formula>
    </cfRule>
    <cfRule type="cellIs" dxfId="681" priority="201" stopIfTrue="1" operator="greaterThan">
      <formula>$V$23</formula>
    </cfRule>
  </conditionalFormatting>
  <conditionalFormatting sqref="D24:R25">
    <cfRule type="cellIs" dxfId="680" priority="197" stopIfTrue="1" operator="greaterThan">
      <formula>$V$24</formula>
    </cfRule>
    <cfRule type="cellIs" dxfId="679" priority="52" operator="equal">
      <formula>$X$24</formula>
    </cfRule>
    <cfRule type="cellIs" dxfId="678" priority="200" stopIfTrue="1" operator="greaterThan">
      <formula>$S$24</formula>
    </cfRule>
    <cfRule type="cellIs" dxfId="677" priority="199" stopIfTrue="1" operator="greaterThan">
      <formula>$T$24</formula>
    </cfRule>
    <cfRule type="cellIs" dxfId="676" priority="198" stopIfTrue="1" operator="greaterThan">
      <formula>$U$24</formula>
    </cfRule>
  </conditionalFormatting>
  <conditionalFormatting sqref="D26:R26">
    <cfRule type="cellIs" dxfId="675" priority="193" stopIfTrue="1" operator="greaterThan">
      <formula>$V$26</formula>
    </cfRule>
    <cfRule type="cellIs" dxfId="674" priority="195" stopIfTrue="1" operator="greaterThan">
      <formula>$T$26</formula>
    </cfRule>
    <cfRule type="cellIs" dxfId="673" priority="196" stopIfTrue="1" operator="greaterThan">
      <formula>$S$26</formula>
    </cfRule>
    <cfRule type="cellIs" dxfId="672" priority="194" stopIfTrue="1" operator="greaterThan">
      <formula>$U$26</formula>
    </cfRule>
    <cfRule type="cellIs" dxfId="671" priority="51" operator="equal">
      <formula>$X$26</formula>
    </cfRule>
  </conditionalFormatting>
  <conditionalFormatting sqref="D27:R27">
    <cfRule type="cellIs" dxfId="670" priority="191" stopIfTrue="1" operator="greaterThan">
      <formula>$T$27</formula>
    </cfRule>
    <cfRule type="cellIs" dxfId="669" priority="192" stopIfTrue="1" operator="greaterThan">
      <formula>$S$27</formula>
    </cfRule>
    <cfRule type="cellIs" dxfId="668" priority="190" stopIfTrue="1" operator="greaterThan">
      <formula>$U$27</formula>
    </cfRule>
    <cfRule type="cellIs" dxfId="667" priority="50" operator="equal">
      <formula>$X$27</formula>
    </cfRule>
    <cfRule type="cellIs" dxfId="666" priority="189" stopIfTrue="1" operator="greaterThan">
      <formula>$V$27</formula>
    </cfRule>
  </conditionalFormatting>
  <conditionalFormatting sqref="D28:R28">
    <cfRule type="cellIs" dxfId="665" priority="185" stopIfTrue="1" operator="greaterThan">
      <formula>$V$28</formula>
    </cfRule>
    <cfRule type="cellIs" dxfId="664" priority="186" stopIfTrue="1" operator="greaterThan">
      <formula>$U$28</formula>
    </cfRule>
    <cfRule type="cellIs" dxfId="663" priority="187" stopIfTrue="1" operator="greaterThan">
      <formula>$T$28</formula>
    </cfRule>
    <cfRule type="cellIs" dxfId="662" priority="188" stopIfTrue="1" operator="greaterThan">
      <formula>$S$28</formula>
    </cfRule>
    <cfRule type="cellIs" dxfId="661" priority="49" operator="equal">
      <formula>$X$28</formula>
    </cfRule>
  </conditionalFormatting>
  <conditionalFormatting sqref="D29:R29">
    <cfRule type="cellIs" dxfId="660" priority="183" stopIfTrue="1" operator="greaterThan">
      <formula>$T$29</formula>
    </cfRule>
    <cfRule type="cellIs" dxfId="659" priority="182" stopIfTrue="1" operator="greaterThan">
      <formula>$U$29</formula>
    </cfRule>
    <cfRule type="cellIs" dxfId="658" priority="181" stopIfTrue="1" operator="greaterThan">
      <formula>$V$29</formula>
    </cfRule>
    <cfRule type="cellIs" dxfId="657" priority="184" stopIfTrue="1" operator="greaterThan">
      <formula>$S$29</formula>
    </cfRule>
    <cfRule type="cellIs" dxfId="656" priority="48" operator="equal">
      <formula>$X$29</formula>
    </cfRule>
  </conditionalFormatting>
  <conditionalFormatting sqref="D30:R30">
    <cfRule type="cellIs" dxfId="655" priority="180" stopIfTrue="1" operator="greaterThan">
      <formula>$S$30</formula>
    </cfRule>
    <cfRule type="cellIs" dxfId="654" priority="179" stopIfTrue="1" operator="greaterThan">
      <formula>$T$30</formula>
    </cfRule>
    <cfRule type="cellIs" dxfId="653" priority="178" stopIfTrue="1" operator="greaterThan">
      <formula>$U$30</formula>
    </cfRule>
    <cfRule type="cellIs" dxfId="652" priority="47" operator="equal">
      <formula>$X$30</formula>
    </cfRule>
    <cfRule type="cellIs" dxfId="651" priority="177" stopIfTrue="1" operator="greaterThan">
      <formula>$V$30</formula>
    </cfRule>
  </conditionalFormatting>
  <conditionalFormatting sqref="D31:R31">
    <cfRule type="cellIs" dxfId="650" priority="176" stopIfTrue="1" operator="greaterThan">
      <formula>$S$31</formula>
    </cfRule>
    <cfRule type="cellIs" dxfId="649" priority="46" operator="equal">
      <formula>$X$31</formula>
    </cfRule>
    <cfRule type="cellIs" dxfId="648" priority="173" stopIfTrue="1" operator="greaterThan">
      <formula>$V$31</formula>
    </cfRule>
    <cfRule type="cellIs" dxfId="647" priority="174" stopIfTrue="1" operator="greaterThan">
      <formula>$U$31</formula>
    </cfRule>
    <cfRule type="cellIs" dxfId="646" priority="175" stopIfTrue="1" operator="greaterThan">
      <formula>$T$31</formula>
    </cfRule>
  </conditionalFormatting>
  <conditionalFormatting sqref="D32:R32">
    <cfRule type="cellIs" dxfId="645" priority="169" stopIfTrue="1" operator="greaterThan">
      <formula>$V$32</formula>
    </cfRule>
    <cfRule type="cellIs" dxfId="644" priority="170" stopIfTrue="1" operator="greaterThan">
      <formula>$U$32</formula>
    </cfRule>
    <cfRule type="cellIs" dxfId="643" priority="171" stopIfTrue="1" operator="greaterThan">
      <formula>$T$32</formula>
    </cfRule>
    <cfRule type="cellIs" dxfId="642" priority="172" stopIfTrue="1" operator="greaterThan">
      <formula>$S$32</formula>
    </cfRule>
    <cfRule type="cellIs" dxfId="641" priority="45" operator="equal">
      <formula>$X$32</formula>
    </cfRule>
  </conditionalFormatting>
  <conditionalFormatting sqref="D33:R33">
    <cfRule type="cellIs" dxfId="640" priority="165" stopIfTrue="1" operator="greaterThan">
      <formula>$V$33</formula>
    </cfRule>
    <cfRule type="cellIs" dxfId="639" priority="166" stopIfTrue="1" operator="greaterThan">
      <formula>$U$33</formula>
    </cfRule>
    <cfRule type="cellIs" dxfId="638" priority="168" stopIfTrue="1" operator="greaterThan">
      <formula>$S$33</formula>
    </cfRule>
    <cfRule type="cellIs" dxfId="637" priority="44" operator="equal">
      <formula>$X$33</formula>
    </cfRule>
    <cfRule type="cellIs" dxfId="636" priority="167" stopIfTrue="1" operator="greaterThan">
      <formula>$T$33</formula>
    </cfRule>
  </conditionalFormatting>
  <conditionalFormatting sqref="D34:R34">
    <cfRule type="cellIs" dxfId="635" priority="161" stopIfTrue="1" operator="greaterThan">
      <formula>$V$34</formula>
    </cfRule>
    <cfRule type="cellIs" dxfId="634" priority="162" stopIfTrue="1" operator="greaterThan">
      <formula>$U$34</formula>
    </cfRule>
    <cfRule type="cellIs" dxfId="633" priority="163" stopIfTrue="1" operator="greaterThan">
      <formula>$T$34</formula>
    </cfRule>
    <cfRule type="cellIs" dxfId="632" priority="164" stopIfTrue="1" operator="greaterThan">
      <formula>$S$34</formula>
    </cfRule>
    <cfRule type="cellIs" dxfId="631" priority="43" operator="equal">
      <formula>$X$34</formula>
    </cfRule>
  </conditionalFormatting>
  <conditionalFormatting sqref="D35:R35">
    <cfRule type="cellIs" dxfId="630" priority="158" stopIfTrue="1" operator="greaterThan">
      <formula>$U$35</formula>
    </cfRule>
    <cfRule type="cellIs" dxfId="629" priority="159" stopIfTrue="1" operator="greaterThan">
      <formula>$T$35</formula>
    </cfRule>
    <cfRule type="cellIs" dxfId="628" priority="160" stopIfTrue="1" operator="greaterThan">
      <formula>$S$35</formula>
    </cfRule>
    <cfRule type="cellIs" dxfId="627" priority="157" stopIfTrue="1" operator="greaterThan">
      <formula>$V$35</formula>
    </cfRule>
    <cfRule type="cellIs" dxfId="626" priority="42" operator="equal">
      <formula>$X$35</formula>
    </cfRule>
  </conditionalFormatting>
  <conditionalFormatting sqref="D36:R36">
    <cfRule type="cellIs" dxfId="625" priority="156" stopIfTrue="1" operator="greaterThan">
      <formula>$S$36</formula>
    </cfRule>
    <cfRule type="cellIs" dxfId="624" priority="154" stopIfTrue="1" operator="greaterThan">
      <formula>$U$36</formula>
    </cfRule>
    <cfRule type="cellIs" dxfId="623" priority="153" stopIfTrue="1" operator="greaterThan">
      <formula>$V$36</formula>
    </cfRule>
    <cfRule type="cellIs" dxfId="622" priority="155" stopIfTrue="1" operator="greaterThan">
      <formula>$T$36</formula>
    </cfRule>
    <cfRule type="cellIs" dxfId="621" priority="41" operator="equal">
      <formula>$X$36</formula>
    </cfRule>
  </conditionalFormatting>
  <conditionalFormatting sqref="D37:R37">
    <cfRule type="cellIs" dxfId="620" priority="40" operator="equal">
      <formula>$X$37</formula>
    </cfRule>
    <cfRule type="cellIs" dxfId="619" priority="150" stopIfTrue="1" operator="greaterThan">
      <formula>$U$37</formula>
    </cfRule>
    <cfRule type="cellIs" dxfId="618" priority="151" stopIfTrue="1" operator="greaterThan">
      <formula>$T$37</formula>
    </cfRule>
    <cfRule type="cellIs" dxfId="617" priority="152" stopIfTrue="1" operator="greaterThan">
      <formula>$S$37</formula>
    </cfRule>
    <cfRule type="cellIs" dxfId="616" priority="149" stopIfTrue="1" operator="greaterThan">
      <formula>$V$37</formula>
    </cfRule>
  </conditionalFormatting>
  <conditionalFormatting sqref="D38:R38">
    <cfRule type="cellIs" dxfId="615" priority="145" stopIfTrue="1" operator="greaterThan">
      <formula>$V$38</formula>
    </cfRule>
    <cfRule type="cellIs" dxfId="614" priority="147" stopIfTrue="1" operator="greaterThan">
      <formula>$T$38</formula>
    </cfRule>
    <cfRule type="cellIs" dxfId="613" priority="39" operator="equal">
      <formula>$X$38</formula>
    </cfRule>
    <cfRule type="cellIs" dxfId="612" priority="148" stopIfTrue="1" operator="greaterThan">
      <formula>$S$38</formula>
    </cfRule>
    <cfRule type="cellIs" dxfId="611" priority="146" stopIfTrue="1" operator="greaterThan">
      <formula>$U$38</formula>
    </cfRule>
  </conditionalFormatting>
  <conditionalFormatting sqref="D39:R39">
    <cfRule type="cellIs" dxfId="610" priority="144" stopIfTrue="1" operator="greaterThan">
      <formula>$S$39</formula>
    </cfRule>
    <cfRule type="cellIs" dxfId="609" priority="143" stopIfTrue="1" operator="greaterThan">
      <formula>$T$39</formula>
    </cfRule>
    <cfRule type="cellIs" dxfId="608" priority="142" stopIfTrue="1" operator="greaterThan">
      <formula>$U$39</formula>
    </cfRule>
    <cfRule type="cellIs" dxfId="607" priority="141" stopIfTrue="1" operator="greaterThan">
      <formula>$V$39</formula>
    </cfRule>
    <cfRule type="cellIs" dxfId="606" priority="38" operator="equal">
      <formula>$X$39</formula>
    </cfRule>
  </conditionalFormatting>
  <conditionalFormatting sqref="D40:R40">
    <cfRule type="cellIs" dxfId="605" priority="138" stopIfTrue="1" operator="greaterThan">
      <formula>$U$40</formula>
    </cfRule>
    <cfRule type="cellIs" dxfId="604" priority="139" stopIfTrue="1" operator="greaterThan">
      <formula>$T$40</formula>
    </cfRule>
    <cfRule type="cellIs" dxfId="603" priority="140" stopIfTrue="1" operator="greaterThan">
      <formula>$S$40</formula>
    </cfRule>
    <cfRule type="cellIs" dxfId="602" priority="37" operator="equal">
      <formula>$X$40</formula>
    </cfRule>
    <cfRule type="cellIs" dxfId="601" priority="137" stopIfTrue="1" operator="greaterThan">
      <formula>$V$40</formula>
    </cfRule>
  </conditionalFormatting>
  <conditionalFormatting sqref="D41:R41">
    <cfRule type="cellIs" dxfId="600" priority="133" stopIfTrue="1" operator="greaterThan">
      <formula>$V$41</formula>
    </cfRule>
    <cfRule type="cellIs" dxfId="599" priority="135" stopIfTrue="1" operator="greaterThan">
      <formula>$T$41</formula>
    </cfRule>
    <cfRule type="cellIs" dxfId="598" priority="36" operator="equal">
      <formula>$X$41</formula>
    </cfRule>
    <cfRule type="cellIs" dxfId="597" priority="134" stopIfTrue="1" operator="greaterThan">
      <formula>$U$41</formula>
    </cfRule>
    <cfRule type="cellIs" dxfId="596" priority="136" stopIfTrue="1" operator="greaterThan">
      <formula>$S$41</formula>
    </cfRule>
  </conditionalFormatting>
  <conditionalFormatting sqref="D42:R42">
    <cfRule type="cellIs" dxfId="595" priority="132" stopIfTrue="1" operator="greaterThan">
      <formula>$S$42</formula>
    </cfRule>
    <cfRule type="cellIs" dxfId="594" priority="35" operator="equal">
      <formula>$X$42</formula>
    </cfRule>
    <cfRule type="cellIs" dxfId="593" priority="131" stopIfTrue="1" operator="greaterThan">
      <formula>$T$42</formula>
    </cfRule>
    <cfRule type="cellIs" dxfId="592" priority="130" stopIfTrue="1" operator="greaterThan">
      <formula>$U$42</formula>
    </cfRule>
    <cfRule type="cellIs" dxfId="591" priority="129" stopIfTrue="1" operator="greaterThan">
      <formula>$V$42</formula>
    </cfRule>
  </conditionalFormatting>
  <conditionalFormatting sqref="D43:R43">
    <cfRule type="cellIs" dxfId="590" priority="34" operator="equal">
      <formula>$X$43</formula>
    </cfRule>
    <cfRule type="cellIs" dxfId="589" priority="125" stopIfTrue="1" operator="greaterThan">
      <formula>$V$43</formula>
    </cfRule>
    <cfRule type="cellIs" dxfId="588" priority="126" stopIfTrue="1" operator="greaterThan">
      <formula>$U$43</formula>
    </cfRule>
    <cfRule type="cellIs" dxfId="587" priority="127" stopIfTrue="1" operator="greaterThan">
      <formula>$T$43</formula>
    </cfRule>
    <cfRule type="cellIs" dxfId="586" priority="128" stopIfTrue="1" operator="greaterThan">
      <formula>$S$43</formula>
    </cfRule>
  </conditionalFormatting>
  <conditionalFormatting sqref="D44:R44">
    <cfRule type="cellIs" dxfId="585" priority="33" operator="equal">
      <formula>$X$44</formula>
    </cfRule>
    <cfRule type="cellIs" dxfId="584" priority="123" stopIfTrue="1" operator="greaterThan">
      <formula>$T$44</formula>
    </cfRule>
    <cfRule type="cellIs" dxfId="583" priority="121" stopIfTrue="1" operator="greaterThan">
      <formula>$V$44</formula>
    </cfRule>
    <cfRule type="cellIs" dxfId="582" priority="122" stopIfTrue="1" operator="greaterThan">
      <formula>$U$44</formula>
    </cfRule>
    <cfRule type="cellIs" dxfId="581" priority="124" stopIfTrue="1" operator="greaterThan">
      <formula>$S$44</formula>
    </cfRule>
  </conditionalFormatting>
  <conditionalFormatting sqref="D45:R45">
    <cfRule type="cellIs" dxfId="580" priority="32" operator="equal">
      <formula>$X$45</formula>
    </cfRule>
    <cfRule type="cellIs" dxfId="579" priority="117" stopIfTrue="1" operator="greaterThan">
      <formula>$V$45</formula>
    </cfRule>
    <cfRule type="cellIs" dxfId="578" priority="118" stopIfTrue="1" operator="greaterThan">
      <formula>$U$45</formula>
    </cfRule>
    <cfRule type="cellIs" dxfId="577" priority="119" stopIfTrue="1" operator="greaterThan">
      <formula>$T$45</formula>
    </cfRule>
    <cfRule type="cellIs" dxfId="576" priority="120" stopIfTrue="1" operator="greaterThan">
      <formula>$S$45</formula>
    </cfRule>
  </conditionalFormatting>
  <conditionalFormatting sqref="D46:R46">
    <cfRule type="cellIs" dxfId="575" priority="31" operator="equal">
      <formula>$X$46</formula>
    </cfRule>
    <cfRule type="cellIs" dxfId="574" priority="115" stopIfTrue="1" operator="greaterThan">
      <formula>$T$46</formula>
    </cfRule>
    <cfRule type="cellIs" dxfId="573" priority="116" stopIfTrue="1" operator="greaterThan">
      <formula>$S$46</formula>
    </cfRule>
    <cfRule type="cellIs" dxfId="572" priority="114" stopIfTrue="1" operator="greaterThan">
      <formula>$U$46</formula>
    </cfRule>
    <cfRule type="cellIs" dxfId="571" priority="113" stopIfTrue="1" operator="greaterThan">
      <formula>$V$46</formula>
    </cfRule>
  </conditionalFormatting>
  <conditionalFormatting sqref="D47:R47">
    <cfRule type="cellIs" dxfId="570" priority="30" operator="equal">
      <formula>$X$47</formula>
    </cfRule>
    <cfRule type="cellIs" dxfId="569" priority="110" stopIfTrue="1" operator="greaterThan">
      <formula>$U$47</formula>
    </cfRule>
    <cfRule type="cellIs" dxfId="568" priority="112" stopIfTrue="1" operator="greaterThan">
      <formula>$S$47</formula>
    </cfRule>
    <cfRule type="cellIs" dxfId="567" priority="111" stopIfTrue="1" operator="greaterThan">
      <formula>$T$47</formula>
    </cfRule>
    <cfRule type="cellIs" dxfId="566" priority="109" stopIfTrue="1" operator="greaterThan">
      <formula>$V$47</formula>
    </cfRule>
  </conditionalFormatting>
  <conditionalFormatting sqref="D48:R48">
    <cfRule type="cellIs" dxfId="565" priority="29" operator="equal">
      <formula>$X$48</formula>
    </cfRule>
    <cfRule type="cellIs" dxfId="564" priority="108" stopIfTrue="1" operator="greaterThan">
      <formula>$S$48</formula>
    </cfRule>
    <cfRule type="cellIs" dxfId="563" priority="107" stopIfTrue="1" operator="greaterThan">
      <formula>$T$48</formula>
    </cfRule>
    <cfRule type="cellIs" dxfId="562" priority="106" stopIfTrue="1" operator="greaterThan">
      <formula>$U$48</formula>
    </cfRule>
    <cfRule type="cellIs" dxfId="561" priority="105" stopIfTrue="1" operator="greaterThan">
      <formula>$V$48</formula>
    </cfRule>
  </conditionalFormatting>
  <conditionalFormatting sqref="D49:R49">
    <cfRule type="cellIs" dxfId="560" priority="28" operator="equal">
      <formula>$X$49</formula>
    </cfRule>
    <cfRule type="cellIs" dxfId="559" priority="101" stopIfTrue="1" operator="greaterThan">
      <formula>$V$49</formula>
    </cfRule>
    <cfRule type="cellIs" dxfId="558" priority="102" stopIfTrue="1" operator="greaterThan">
      <formula>$U$49</formula>
    </cfRule>
    <cfRule type="cellIs" dxfId="557" priority="104" stopIfTrue="1" operator="greaterThan">
      <formula>$S$49</formula>
    </cfRule>
    <cfRule type="cellIs" dxfId="556" priority="103" stopIfTrue="1" operator="greaterThan">
      <formula>$T$49</formula>
    </cfRule>
  </conditionalFormatting>
  <conditionalFormatting sqref="D50:R50">
    <cfRule type="cellIs" dxfId="555" priority="100" stopIfTrue="1" operator="greaterThan">
      <formula>$S$50</formula>
    </cfRule>
    <cfRule type="cellIs" dxfId="554" priority="97" stopIfTrue="1" operator="greaterThan">
      <formula>$V$50</formula>
    </cfRule>
    <cfRule type="cellIs" dxfId="553" priority="27" operator="equal">
      <formula>$X$50</formula>
    </cfRule>
    <cfRule type="cellIs" dxfId="552" priority="98" stopIfTrue="1" operator="greaterThan">
      <formula>$U$50</formula>
    </cfRule>
    <cfRule type="cellIs" dxfId="551" priority="99" stopIfTrue="1" operator="greaterThan">
      <formula>$T$50</formula>
    </cfRule>
  </conditionalFormatting>
  <conditionalFormatting sqref="D51:R51">
    <cfRule type="cellIs" dxfId="550" priority="26" operator="equal">
      <formula>$X$51</formula>
    </cfRule>
    <cfRule type="cellIs" dxfId="549" priority="93" stopIfTrue="1" operator="greaterThan">
      <formula>$V$51</formula>
    </cfRule>
    <cfRule type="cellIs" dxfId="548" priority="94" stopIfTrue="1" operator="greaterThan">
      <formula>$U$51</formula>
    </cfRule>
    <cfRule type="cellIs" dxfId="547" priority="95" stopIfTrue="1" operator="greaterThan">
      <formula>$T$51</formula>
    </cfRule>
    <cfRule type="cellIs" dxfId="546" priority="96" stopIfTrue="1" operator="greaterThan">
      <formula>$S$51</formula>
    </cfRule>
  </conditionalFormatting>
  <conditionalFormatting sqref="D52:R52">
    <cfRule type="cellIs" dxfId="545" priority="89" stopIfTrue="1" operator="greaterThan">
      <formula>$V$52</formula>
    </cfRule>
    <cfRule type="cellIs" dxfId="544" priority="25" operator="equal">
      <formula>$X$52</formula>
    </cfRule>
    <cfRule type="cellIs" dxfId="543" priority="92" stopIfTrue="1" operator="greaterThan">
      <formula>$S$52</formula>
    </cfRule>
    <cfRule type="cellIs" dxfId="542" priority="91" stopIfTrue="1" operator="greaterThan">
      <formula>$T$52</formula>
    </cfRule>
    <cfRule type="cellIs" dxfId="541" priority="90" stopIfTrue="1" operator="greaterThan">
      <formula>$U$52</formula>
    </cfRule>
  </conditionalFormatting>
  <conditionalFormatting sqref="D53:R53">
    <cfRule type="cellIs" priority="77" stopIfTrue="1" operator="equal">
      <formula>$T$53</formula>
    </cfRule>
    <cfRule type="cellIs" dxfId="540" priority="80" stopIfTrue="1" operator="notBetween">
      <formula>$U$53</formula>
      <formula>$V$53</formula>
    </cfRule>
  </conditionalFormatting>
  <conditionalFormatting sqref="D54:R54">
    <cfRule type="cellIs" priority="76" stopIfTrue="1" operator="equal">
      <formula>$U$54</formula>
    </cfRule>
    <cfRule type="cellIs" dxfId="539" priority="79" stopIfTrue="1" operator="notEqual">
      <formula>$V$54</formula>
    </cfRule>
  </conditionalFormatting>
  <conditionalFormatting sqref="D55:R55">
    <cfRule type="cellIs" priority="75" stopIfTrue="1" operator="equal">
      <formula>$U$55</formula>
    </cfRule>
    <cfRule type="cellIs" dxfId="538" priority="78" stopIfTrue="1" operator="notEqual">
      <formula>$V$55</formula>
    </cfRule>
  </conditionalFormatting>
  <conditionalFormatting sqref="D56:R56">
    <cfRule type="cellIs" dxfId="537" priority="85" stopIfTrue="1" operator="greaterThan">
      <formula>$V$56</formula>
    </cfRule>
    <cfRule type="cellIs" dxfId="536" priority="88" stopIfTrue="1" operator="greaterThan">
      <formula>$S$56</formula>
    </cfRule>
    <cfRule type="cellIs" dxfId="535" priority="87" stopIfTrue="1" operator="greaterThan">
      <formula>$T$56</formula>
    </cfRule>
    <cfRule type="cellIs" dxfId="534" priority="86" stopIfTrue="1" operator="greaterThan">
      <formula>$U$56</formula>
    </cfRule>
    <cfRule type="cellIs" dxfId="533" priority="24" operator="equal">
      <formula>$X$56</formula>
    </cfRule>
  </conditionalFormatting>
  <conditionalFormatting sqref="D57:R57">
    <cfRule type="cellIs" dxfId="532" priority="23" operator="equal">
      <formula>$X$57</formula>
    </cfRule>
    <cfRule type="cellIs" dxfId="531" priority="84" stopIfTrue="1" operator="greaterThan">
      <formula>$S$57</formula>
    </cfRule>
    <cfRule type="cellIs" dxfId="530" priority="81" stopIfTrue="1" operator="greaterThan">
      <formula>$V$57</formula>
    </cfRule>
    <cfRule type="cellIs" dxfId="529" priority="82" stopIfTrue="1" operator="greaterThan">
      <formula>$U$57</formula>
    </cfRule>
    <cfRule type="cellIs" dxfId="528" priority="83" stopIfTrue="1" operator="greaterThan">
      <formula>$T$57</formula>
    </cfRule>
  </conditionalFormatting>
  <conditionalFormatting sqref="D58:R58">
    <cfRule type="cellIs" dxfId="527" priority="8" stopIfTrue="1" operator="equal">
      <formula>$V$58</formula>
    </cfRule>
    <cfRule type="cellIs" priority="7" stopIfTrue="1" operator="equal">
      <formula>$W$58</formula>
    </cfRule>
  </conditionalFormatting>
  <conditionalFormatting sqref="D59:R59">
    <cfRule type="cellIs" priority="1" operator="equal">
      <formula>$W$58</formula>
    </cfRule>
    <cfRule type="cellIs" dxfId="526" priority="2" operator="equal">
      <formula>$V$59</formula>
    </cfRule>
  </conditionalFormatting>
  <conditionalFormatting sqref="D60:R60">
    <cfRule type="cellIs" dxfId="525" priority="4" stopIfTrue="1" operator="notEqual">
      <formula>$V$60</formula>
    </cfRule>
    <cfRule type="cellIs" dxfId="524" priority="3" stopIfTrue="1" operator="equal">
      <formula>$W$6</formula>
    </cfRule>
  </conditionalFormatting>
  <conditionalFormatting sqref="P6">
    <cfRule type="cellIs" dxfId="523" priority="16" stopIfTrue="1" operator="greaterThan">
      <formula>$S$6</formula>
    </cfRule>
    <cfRule type="cellIs" dxfId="522" priority="15" stopIfTrue="1" operator="greaterThan">
      <formula>$T$6</formula>
    </cfRule>
    <cfRule type="cellIs" dxfId="521" priority="14" stopIfTrue="1" operator="greaterThan">
      <formula>$U$6</formula>
    </cfRule>
    <cfRule type="cellIs" dxfId="520" priority="13" stopIfTrue="1" operator="greaterThan">
      <formula>$V$6</formula>
    </cfRule>
  </conditionalFormatting>
  <conditionalFormatting sqref="P7:R7">
    <cfRule type="cellIs" dxfId="519" priority="12" stopIfTrue="1" operator="equal">
      <formula>$V$7</formula>
    </cfRule>
  </conditionalFormatting>
  <conditionalFormatting sqref="P8:R57">
    <cfRule type="cellIs" dxfId="518" priority="20" stopIfTrue="1" operator="greaterThan">
      <formula>$U$8</formula>
    </cfRule>
    <cfRule type="cellIs" dxfId="517" priority="18" stopIfTrue="1" operator="equal">
      <formula>$W$6</formula>
    </cfRule>
    <cfRule type="cellIs" dxfId="516" priority="17" stopIfTrue="1" operator="equal">
      <formula>$X$8</formula>
    </cfRule>
    <cfRule type="cellIs" dxfId="515" priority="22" stopIfTrue="1" operator="greaterThan">
      <formula>$S$8</formula>
    </cfRule>
    <cfRule type="cellIs" dxfId="514" priority="21" stopIfTrue="1" operator="greaterThan">
      <formula>$T$8</formula>
    </cfRule>
    <cfRule type="cellIs" dxfId="513" priority="19" stopIfTrue="1" operator="greaterThan">
      <formula>$V$8</formula>
    </cfRule>
  </conditionalFormatting>
  <conditionalFormatting sqref="V58">
    <cfRule type="cellIs" dxfId="512" priority="10" stopIfTrue="1" operator="equal">
      <formula>$V$57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E8E4-3BE4-4CA9-B5E1-754010A16514}">
  <dimension ref="A1:AH64"/>
  <sheetViews>
    <sheetView zoomScale="85" zoomScaleNormal="85" workbookViewId="0">
      <selection activeCell="J64" sqref="J64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30" width="18.375" style="5" hidden="1" customWidth="1"/>
    <col min="31" max="34" width="9" style="5" hidden="1" customWidth="1"/>
    <col min="35" max="16384" width="9" style="5"/>
  </cols>
  <sheetData>
    <row r="1" spans="1:34" ht="21" x14ac:dyDescent="0.15">
      <c r="A1" s="55" t="s">
        <v>134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34" x14ac:dyDescent="0.15">
      <c r="D2" s="25" t="s">
        <v>64</v>
      </c>
      <c r="E2" s="5" t="s">
        <v>143</v>
      </c>
      <c r="AF2" s="57" t="s">
        <v>130</v>
      </c>
      <c r="AG2" s="57"/>
      <c r="AH2" s="57"/>
    </row>
    <row r="3" spans="1:34" x14ac:dyDescent="0.15">
      <c r="AF3" s="57"/>
      <c r="AG3" s="57"/>
      <c r="AH3" s="57"/>
    </row>
    <row r="4" spans="1:34" ht="14.25" thickBot="1" x14ac:dyDescent="0.2">
      <c r="A4" s="56" t="s">
        <v>58</v>
      </c>
      <c r="B4" s="56"/>
      <c r="C4" s="56"/>
      <c r="D4" s="33">
        <v>46125</v>
      </c>
      <c r="E4" s="33">
        <v>46153</v>
      </c>
      <c r="F4" s="33">
        <v>46181</v>
      </c>
      <c r="G4" s="33">
        <v>46216</v>
      </c>
      <c r="H4" s="33">
        <v>46244</v>
      </c>
      <c r="I4" s="33">
        <v>46279</v>
      </c>
      <c r="J4" s="33">
        <v>46300</v>
      </c>
      <c r="K4" s="33"/>
      <c r="L4" s="33"/>
      <c r="M4" s="33"/>
      <c r="N4" s="33"/>
      <c r="O4" s="33"/>
      <c r="P4" s="26" t="s">
        <v>92</v>
      </c>
      <c r="Q4" s="27" t="s">
        <v>93</v>
      </c>
      <c r="R4" s="27" t="s">
        <v>94</v>
      </c>
      <c r="S4" s="36">
        <v>0.1</v>
      </c>
      <c r="T4" s="36">
        <v>0.2</v>
      </c>
      <c r="U4" s="36">
        <v>0.5</v>
      </c>
      <c r="V4" s="36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5" t="s">
        <v>129</v>
      </c>
      <c r="AF4" s="26" t="s">
        <v>92</v>
      </c>
      <c r="AG4" s="27" t="s">
        <v>93</v>
      </c>
      <c r="AH4" s="27" t="s">
        <v>94</v>
      </c>
    </row>
    <row r="5" spans="1:34" ht="14.25" thickTop="1" x14ac:dyDescent="0.15">
      <c r="A5" s="6" t="s">
        <v>50</v>
      </c>
      <c r="B5" s="6" t="s">
        <v>51</v>
      </c>
      <c r="C5" s="6" t="s">
        <v>52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28"/>
      <c r="R5" s="28"/>
      <c r="AF5" s="29"/>
      <c r="AG5" s="28"/>
      <c r="AH5" s="28"/>
    </row>
    <row r="6" spans="1:34" x14ac:dyDescent="0.15">
      <c r="A6" s="7">
        <v>1</v>
      </c>
      <c r="B6" s="3" t="s">
        <v>0</v>
      </c>
      <c r="C6" s="7" t="s">
        <v>65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40"/>
      <c r="P6" s="41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0</v>
      </c>
      <c r="AC6" s="5">
        <f>AA6*Y6</f>
        <v>0</v>
      </c>
      <c r="AD6" s="5">
        <f>SUM(D6:O6)</f>
        <v>0</v>
      </c>
      <c r="AE6" s="5">
        <f>(AC6+AD6)/Z6</f>
        <v>0</v>
      </c>
      <c r="AF6" s="41">
        <f>MAX(D6:O6)</f>
        <v>0</v>
      </c>
      <c r="AG6" s="8">
        <f>MIN(D6:O6)</f>
        <v>0</v>
      </c>
      <c r="AH6" s="8">
        <f>IF(Z6=AB6,Y6,AE6)</f>
        <v>0</v>
      </c>
    </row>
    <row r="7" spans="1:34" x14ac:dyDescent="0.15">
      <c r="A7" s="9">
        <v>2</v>
      </c>
      <c r="B7" s="1" t="s">
        <v>1</v>
      </c>
      <c r="C7" s="9" t="s">
        <v>53</v>
      </c>
      <c r="D7" s="10"/>
      <c r="E7" s="10" t="s">
        <v>96</v>
      </c>
      <c r="F7" s="10" t="s">
        <v>96</v>
      </c>
      <c r="G7" s="10" t="s">
        <v>96</v>
      </c>
      <c r="H7" s="10" t="s">
        <v>96</v>
      </c>
      <c r="I7" s="10" t="s">
        <v>96</v>
      </c>
      <c r="J7" s="10" t="s">
        <v>96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32"/>
      <c r="Q7" s="10"/>
      <c r="R7" s="10"/>
      <c r="U7" s="5" t="s">
        <v>96</v>
      </c>
      <c r="V7" s="5" t="s">
        <v>97</v>
      </c>
      <c r="X7" s="5" t="s">
        <v>100</v>
      </c>
      <c r="AF7" s="32"/>
      <c r="AG7" s="8"/>
      <c r="AH7" s="10"/>
    </row>
    <row r="8" spans="1:34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32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7" si="3">AB8*Y8</f>
        <v>3.5999999999999999E-3</v>
      </c>
      <c r="AD8" s="5">
        <f t="shared" ref="AD8:AD57" si="4">SUM(D8:O8)</f>
        <v>0</v>
      </c>
      <c r="AE8" s="5">
        <f t="shared" ref="AE8:AE57" si="5">(AC8+AD8)/Z8</f>
        <v>2.9999999999999997E-4</v>
      </c>
      <c r="AF8" s="32" t="str">
        <f>IF(COUNT(D8:O8)&gt;=1,MAX(D8:O8),"&lt;0.0003")</f>
        <v>&lt;0.0003</v>
      </c>
      <c r="AG8" s="8">
        <f>IF(COUNTIF(D8:O8,"~&lt;*")&gt;=1,"&lt;0.0003",MIN(D8:O8))</f>
        <v>0</v>
      </c>
      <c r="AH8" s="46" t="str">
        <f t="shared" ref="AH8:AH57" si="6">IF(Z8=0,"",IF(Z8=AB8,"&lt;"&amp;Y8,AE8))</f>
        <v>&lt;0.0003</v>
      </c>
    </row>
    <row r="9" spans="1:34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32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7">12-AA9</f>
        <v>12</v>
      </c>
      <c r="AA9" s="5">
        <f t="shared" ref="AA9:AA57" si="8">COUNTIF(D9:O9,"-")</f>
        <v>0</v>
      </c>
      <c r="AB9" s="5">
        <f t="shared" ref="AB9:AB57" si="9">Z9-COUNT(D9:O9)</f>
        <v>12</v>
      </c>
      <c r="AC9" s="5">
        <f t="shared" si="3"/>
        <v>6.0000000000000006E-4</v>
      </c>
      <c r="AD9" s="5">
        <f t="shared" si="4"/>
        <v>0</v>
      </c>
      <c r="AE9" s="5">
        <f t="shared" si="5"/>
        <v>5.0000000000000002E-5</v>
      </c>
      <c r="AF9" s="32" t="str">
        <f>IF(COUNT(D9:O9)&gt;=1,MAX(D9:O9),"&lt;0.00005")</f>
        <v>&lt;0.00005</v>
      </c>
      <c r="AG9" s="8">
        <f>IF(COUNTIF(D9:O9,"~&lt;*")&gt;=1,"&lt;0.00005",MIN(D9:O9))</f>
        <v>0</v>
      </c>
      <c r="AH9" s="10" t="str">
        <f t="shared" si="6"/>
        <v>&lt;0.00005</v>
      </c>
    </row>
    <row r="10" spans="1:34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32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7"/>
        <v>12</v>
      </c>
      <c r="AA10" s="5">
        <f t="shared" si="8"/>
        <v>0</v>
      </c>
      <c r="AB10" s="5">
        <f t="shared" si="9"/>
        <v>12</v>
      </c>
      <c r="AC10" s="5">
        <f t="shared" si="3"/>
        <v>1.2E-2</v>
      </c>
      <c r="AD10" s="5">
        <f t="shared" si="4"/>
        <v>0</v>
      </c>
      <c r="AE10" s="5">
        <f t="shared" si="5"/>
        <v>1E-3</v>
      </c>
      <c r="AF10" s="32" t="str">
        <f>IF(COUNT(D10:O10)&gt;=1,MAX(D10:O10),"&lt;0.001")</f>
        <v>&lt;0.001</v>
      </c>
      <c r="AG10" s="8">
        <f>IF(COUNTIF(D10:O10,"~&lt;*")&gt;=1,"&lt;0.001",MIN(D10:O10))</f>
        <v>0</v>
      </c>
      <c r="AH10" s="10" t="str">
        <f t="shared" si="6"/>
        <v>&lt;0.001</v>
      </c>
    </row>
    <row r="11" spans="1:34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32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7"/>
        <v>12</v>
      </c>
      <c r="AA11" s="5">
        <f t="shared" si="8"/>
        <v>0</v>
      </c>
      <c r="AB11" s="5">
        <f t="shared" si="9"/>
        <v>12</v>
      </c>
      <c r="AC11" s="5">
        <f t="shared" si="3"/>
        <v>1.2E-2</v>
      </c>
      <c r="AD11" s="5">
        <f t="shared" si="4"/>
        <v>0</v>
      </c>
      <c r="AE11" s="5">
        <f t="shared" si="5"/>
        <v>1E-3</v>
      </c>
      <c r="AF11" s="32" t="str">
        <f>IF(COUNT(D11:O11)&gt;=1,MAX(D11:O11),"&lt;0.001")</f>
        <v>&lt;0.001</v>
      </c>
      <c r="AG11" s="8">
        <f>IF(COUNTIF(D11:O11,"~&lt;*")&gt;=1,"&lt;0.001",MIN(D11:O11))</f>
        <v>0</v>
      </c>
      <c r="AH11" s="10" t="str">
        <f t="shared" si="6"/>
        <v>&lt;0.001</v>
      </c>
    </row>
    <row r="12" spans="1:34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32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7"/>
        <v>12</v>
      </c>
      <c r="AA12" s="5">
        <f t="shared" si="8"/>
        <v>0</v>
      </c>
      <c r="AB12" s="5">
        <f t="shared" si="9"/>
        <v>12</v>
      </c>
      <c r="AC12" s="5">
        <f t="shared" si="3"/>
        <v>1.2E-2</v>
      </c>
      <c r="AD12" s="5">
        <f t="shared" si="4"/>
        <v>0</v>
      </c>
      <c r="AE12" s="5">
        <f t="shared" si="5"/>
        <v>1E-3</v>
      </c>
      <c r="AF12" s="32" t="str">
        <f>IF(COUNT(D12:O12)&gt;=1,MAX(D12:O12),"&lt;0.001")</f>
        <v>&lt;0.001</v>
      </c>
      <c r="AG12" s="8">
        <f>IF(COUNTIF(D12:O12,"~&lt;*")&gt;=1,"&lt;0.001",MIN(D12:O12))</f>
        <v>0</v>
      </c>
      <c r="AH12" s="10" t="str">
        <f t="shared" si="6"/>
        <v>&lt;0.001</v>
      </c>
    </row>
    <row r="13" spans="1:34" x14ac:dyDescent="0.15">
      <c r="A13" s="9">
        <v>8</v>
      </c>
      <c r="B13" s="1" t="s">
        <v>7</v>
      </c>
      <c r="C13" s="9" t="s">
        <v>91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32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7"/>
        <v>12</v>
      </c>
      <c r="AA13" s="5">
        <f t="shared" si="8"/>
        <v>0</v>
      </c>
      <c r="AB13" s="5">
        <f t="shared" si="9"/>
        <v>12</v>
      </c>
      <c r="AC13" s="5">
        <f t="shared" si="3"/>
        <v>2.4E-2</v>
      </c>
      <c r="AD13" s="5">
        <f t="shared" si="4"/>
        <v>0</v>
      </c>
      <c r="AE13" s="5">
        <f t="shared" si="5"/>
        <v>2E-3</v>
      </c>
      <c r="AF13" s="32" t="str">
        <f>IF(COUNT(D13:O13)&gt;=1,MAX(D13:O13),"&lt;0.002")</f>
        <v>&lt;0.002</v>
      </c>
      <c r="AG13" s="8">
        <f>IF(COUNTIF(D13:O13,"~&lt;*")&gt;=1,"&lt;0.002",MIN(D13:O13))</f>
        <v>0</v>
      </c>
      <c r="AH13" s="10" t="str">
        <f t="shared" si="6"/>
        <v>&lt;0.002</v>
      </c>
    </row>
    <row r="14" spans="1:34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32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7"/>
        <v>12</v>
      </c>
      <c r="AA14" s="5">
        <f t="shared" si="8"/>
        <v>0</v>
      </c>
      <c r="AB14" s="5">
        <f t="shared" si="9"/>
        <v>12</v>
      </c>
      <c r="AC14" s="5">
        <f t="shared" si="3"/>
        <v>4.8000000000000001E-2</v>
      </c>
      <c r="AD14" s="5">
        <f t="shared" si="4"/>
        <v>0</v>
      </c>
      <c r="AE14" s="5">
        <f t="shared" si="5"/>
        <v>4.0000000000000001E-3</v>
      </c>
      <c r="AF14" s="32" t="str">
        <f>IF(COUNT(D14:O14)&gt;=1,MAX(D14:O14),"&lt;0.004")</f>
        <v>&lt;0.004</v>
      </c>
      <c r="AG14" s="8">
        <f>IF(COUNTIF(D14:O14,"~&lt;*")&gt;=1,"&lt;0.004",MIN(D14:O14))</f>
        <v>0</v>
      </c>
      <c r="AH14" s="10" t="str">
        <f t="shared" si="6"/>
        <v>&lt;0.004</v>
      </c>
    </row>
    <row r="15" spans="1:34" x14ac:dyDescent="0.15">
      <c r="A15" s="9">
        <v>10</v>
      </c>
      <c r="B15" s="1" t="s">
        <v>9</v>
      </c>
      <c r="C15" s="9" t="s">
        <v>68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32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7"/>
        <v>12</v>
      </c>
      <c r="AA15" s="5">
        <f t="shared" si="8"/>
        <v>0</v>
      </c>
      <c r="AB15" s="5">
        <f t="shared" si="9"/>
        <v>12</v>
      </c>
      <c r="AC15" s="5">
        <f t="shared" si="3"/>
        <v>1.2E-2</v>
      </c>
      <c r="AD15" s="5">
        <f t="shared" si="4"/>
        <v>0</v>
      </c>
      <c r="AE15" s="5">
        <f t="shared" si="5"/>
        <v>1E-3</v>
      </c>
      <c r="AF15" s="32" t="str">
        <f>IF(COUNT(D15:O15)&gt;=1,MAX(D15:O15),"&lt;0.001")</f>
        <v>&lt;0.001</v>
      </c>
      <c r="AG15" s="8">
        <f>IF(COUNTIF(D15:O15,"~&lt;*")&gt;=1,"&lt;0.001",MIN(D15:O15))</f>
        <v>0</v>
      </c>
      <c r="AH15" s="10" t="str">
        <f t="shared" si="6"/>
        <v>&lt;0.001</v>
      </c>
    </row>
    <row r="16" spans="1:34" x14ac:dyDescent="0.15">
      <c r="A16" s="9">
        <v>11</v>
      </c>
      <c r="B16" s="1" t="s">
        <v>10</v>
      </c>
      <c r="C16" s="9" t="s">
        <v>71</v>
      </c>
      <c r="D16" s="8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32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7"/>
        <v>12</v>
      </c>
      <c r="AA16" s="5">
        <f t="shared" si="8"/>
        <v>0</v>
      </c>
      <c r="AB16" s="5">
        <f t="shared" si="9"/>
        <v>12</v>
      </c>
      <c r="AC16" s="5">
        <f t="shared" si="3"/>
        <v>0.60000000000000009</v>
      </c>
      <c r="AD16" s="5">
        <f t="shared" si="4"/>
        <v>0</v>
      </c>
      <c r="AE16" s="5">
        <f t="shared" si="5"/>
        <v>5.000000000000001E-2</v>
      </c>
      <c r="AF16" s="32" t="str">
        <f>IF(COUNT(D16:O16)&gt;=1,MAX(D16:O16),"&lt;0.05")</f>
        <v>&lt;0.05</v>
      </c>
      <c r="AG16" s="8">
        <f>IF(COUNTIF(D16:O16,"~&lt;*")&gt;=1,"&lt;0.05",MIN(D16:O16))</f>
        <v>0</v>
      </c>
      <c r="AH16" s="10" t="str">
        <f t="shared" si="6"/>
        <v>&lt;0.05</v>
      </c>
    </row>
    <row r="17" spans="1:34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32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7"/>
        <v>12</v>
      </c>
      <c r="AA17" s="5">
        <f t="shared" si="8"/>
        <v>0</v>
      </c>
      <c r="AB17" s="5">
        <f t="shared" si="9"/>
        <v>12</v>
      </c>
      <c r="AC17" s="5">
        <f t="shared" si="3"/>
        <v>0.96</v>
      </c>
      <c r="AD17" s="5">
        <f t="shared" si="4"/>
        <v>0</v>
      </c>
      <c r="AE17" s="5">
        <f t="shared" si="5"/>
        <v>0.08</v>
      </c>
      <c r="AF17" s="32" t="str">
        <f>IF(COUNT(D17:O17)&gt;=1,MAX(D17:O17),"&lt;0.08")</f>
        <v>&lt;0.08</v>
      </c>
      <c r="AG17" s="8">
        <f>IF(COUNTIF(D17:O17,"~&lt;*")&gt;=1,"&lt;0.08",MIN(D17:O17))</f>
        <v>0</v>
      </c>
      <c r="AH17" s="10" t="str">
        <f t="shared" si="6"/>
        <v>&lt;0.08</v>
      </c>
    </row>
    <row r="18" spans="1:34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32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7">
        <v>1</v>
      </c>
      <c r="X18" s="5" t="s">
        <v>108</v>
      </c>
      <c r="Y18" s="5">
        <v>0.1</v>
      </c>
      <c r="Z18" s="5">
        <f t="shared" si="7"/>
        <v>12</v>
      </c>
      <c r="AA18" s="5">
        <f t="shared" si="8"/>
        <v>0</v>
      </c>
      <c r="AB18" s="5">
        <f t="shared" si="9"/>
        <v>12</v>
      </c>
      <c r="AC18" s="5">
        <f t="shared" si="3"/>
        <v>1.2000000000000002</v>
      </c>
      <c r="AD18" s="5">
        <f t="shared" si="4"/>
        <v>0</v>
      </c>
      <c r="AE18" s="5">
        <f>(AC18+AD18)/Z18</f>
        <v>0.10000000000000002</v>
      </c>
      <c r="AF18" s="32" t="str">
        <f>IF(COUNT(D18:O18)&gt;=1,MAX(D18:O18),"&lt;0.1")</f>
        <v>&lt;0.1</v>
      </c>
      <c r="AG18" s="8">
        <f>IF(COUNTIF(D18:O18,"~&lt;*")&gt;=1,"&lt;0.1",MIN(D18:O18))</f>
        <v>0</v>
      </c>
      <c r="AH18" s="10" t="str">
        <f t="shared" si="6"/>
        <v>&lt;0.1</v>
      </c>
    </row>
    <row r="19" spans="1:34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32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7"/>
        <v>12</v>
      </c>
      <c r="AA19" s="5">
        <f t="shared" si="8"/>
        <v>0</v>
      </c>
      <c r="AB19" s="5">
        <f t="shared" si="9"/>
        <v>12</v>
      </c>
      <c r="AC19" s="5">
        <f t="shared" si="3"/>
        <v>2.4000000000000002E-3</v>
      </c>
      <c r="AD19" s="5">
        <f t="shared" si="4"/>
        <v>0</v>
      </c>
      <c r="AE19" s="5">
        <f t="shared" si="5"/>
        <v>2.0000000000000001E-4</v>
      </c>
      <c r="AF19" s="32" t="str">
        <f>IF(COUNT(D19:O19)&gt;=1,MAX(D19:O19),"&lt;0.0002")</f>
        <v>&lt;0.0002</v>
      </c>
      <c r="AG19" s="8">
        <f>IF(COUNTIF(D19:O19,"~&lt;*")&gt;=1,"&lt;0.0002",MIN(D19:O19))</f>
        <v>0</v>
      </c>
      <c r="AH19" s="10" t="str">
        <f t="shared" si="6"/>
        <v>&lt;0.0002</v>
      </c>
    </row>
    <row r="20" spans="1:34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32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7"/>
        <v>12</v>
      </c>
      <c r="AA20" s="5">
        <f t="shared" si="8"/>
        <v>0</v>
      </c>
      <c r="AB20" s="5">
        <f t="shared" si="9"/>
        <v>12</v>
      </c>
      <c r="AC20" s="5">
        <f t="shared" si="3"/>
        <v>0.06</v>
      </c>
      <c r="AD20" s="5">
        <f t="shared" si="4"/>
        <v>0</v>
      </c>
      <c r="AE20" s="5">
        <f t="shared" si="5"/>
        <v>5.0000000000000001E-3</v>
      </c>
      <c r="AF20" s="32" t="str">
        <f>IF(COUNT(D20:O20)&gt;=1,MAX(D20:O20),"&lt;0.005")</f>
        <v>&lt;0.005</v>
      </c>
      <c r="AG20" s="8">
        <f>IF(COUNTIF(D20:O20,"~&lt;*")&gt;=1,"&lt;0.005",MIN(D20:O20))</f>
        <v>0</v>
      </c>
      <c r="AH20" s="10" t="str">
        <f t="shared" si="6"/>
        <v>&lt;0.005</v>
      </c>
    </row>
    <row r="21" spans="1:34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32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7"/>
        <v>12</v>
      </c>
      <c r="AA21" s="5">
        <f t="shared" si="8"/>
        <v>0</v>
      </c>
      <c r="AB21" s="5">
        <f t="shared" si="9"/>
        <v>12</v>
      </c>
      <c r="AC21" s="5">
        <f t="shared" si="3"/>
        <v>1.2E-2</v>
      </c>
      <c r="AD21" s="5">
        <f t="shared" si="4"/>
        <v>0</v>
      </c>
      <c r="AE21" s="5">
        <f t="shared" si="5"/>
        <v>1E-3</v>
      </c>
      <c r="AF21" s="32" t="str">
        <f>IF(COUNT(D21:O21)&gt;=1,MAX(D21:O21),"&lt;0.001")</f>
        <v>&lt;0.001</v>
      </c>
      <c r="AG21" s="8">
        <f>IF(COUNTIF(D21:O21,"~&lt;*")&gt;=1,"&lt;0.001",MIN(D21:O21))</f>
        <v>0</v>
      </c>
      <c r="AH21" s="10" t="str">
        <f t="shared" si="6"/>
        <v>&lt;0.001</v>
      </c>
    </row>
    <row r="22" spans="1:34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32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7"/>
        <v>12</v>
      </c>
      <c r="AA22" s="5">
        <f t="shared" si="8"/>
        <v>0</v>
      </c>
      <c r="AB22" s="5">
        <f t="shared" si="9"/>
        <v>12</v>
      </c>
      <c r="AC22" s="5">
        <f t="shared" si="3"/>
        <v>1.2E-2</v>
      </c>
      <c r="AD22" s="5">
        <f t="shared" si="4"/>
        <v>0</v>
      </c>
      <c r="AE22" s="5">
        <f t="shared" si="5"/>
        <v>1E-3</v>
      </c>
      <c r="AF22" s="32" t="str">
        <f>IF(COUNT(D22:O22)&gt;=1,MAX(D22:O22),"&lt;0.001")</f>
        <v>&lt;0.001</v>
      </c>
      <c r="AG22" s="8">
        <f>IF(COUNTIF(D22:O22,"~&lt;*")&gt;=1,"&lt;0.001",MIN(D22:O22))</f>
        <v>0</v>
      </c>
      <c r="AH22" s="10" t="str">
        <f t="shared" si="6"/>
        <v>&lt;0.001</v>
      </c>
    </row>
    <row r="23" spans="1:34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32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7"/>
        <v>12</v>
      </c>
      <c r="AA23" s="5">
        <f t="shared" si="8"/>
        <v>0</v>
      </c>
      <c r="AB23" s="5">
        <f t="shared" si="9"/>
        <v>12</v>
      </c>
      <c r="AC23" s="5">
        <f t="shared" si="3"/>
        <v>1.2E-2</v>
      </c>
      <c r="AD23" s="5">
        <f t="shared" si="4"/>
        <v>0</v>
      </c>
      <c r="AE23" s="5">
        <f t="shared" si="5"/>
        <v>1E-3</v>
      </c>
      <c r="AF23" s="32" t="str">
        <f>IF(COUNT(D23:O23)&gt;=1,MAX(D23:O23),"&lt;0.001")</f>
        <v>&lt;0.001</v>
      </c>
      <c r="AG23" s="8">
        <f>IF(COUNTIF(D23:O23,"~&lt;*")&gt;=1,"&lt;0.001",MIN(D23:O23))</f>
        <v>0</v>
      </c>
      <c r="AH23" s="10" t="str">
        <f t="shared" si="6"/>
        <v>&lt;0.001</v>
      </c>
    </row>
    <row r="24" spans="1:34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32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7"/>
        <v>12</v>
      </c>
      <c r="AA24" s="5">
        <f t="shared" si="8"/>
        <v>0</v>
      </c>
      <c r="AB24" s="5">
        <f t="shared" si="9"/>
        <v>12</v>
      </c>
      <c r="AC24" s="5">
        <f t="shared" si="3"/>
        <v>1.2E-2</v>
      </c>
      <c r="AD24" s="5">
        <f t="shared" si="4"/>
        <v>0</v>
      </c>
      <c r="AE24" s="5">
        <f t="shared" si="5"/>
        <v>1E-3</v>
      </c>
      <c r="AF24" s="32" t="str">
        <f>IF(COUNT(D24:O24)&gt;=1,MAX(D24:O24),"&lt;0.001")</f>
        <v>&lt;0.001</v>
      </c>
      <c r="AG24" s="8">
        <f>IF(COUNTIF(D24:O24,"~&lt;*")&gt;=1,"&lt;0.001",MIN(D24:O24))</f>
        <v>0</v>
      </c>
      <c r="AH24" s="10" t="str">
        <f t="shared" si="6"/>
        <v>&lt;0.001</v>
      </c>
    </row>
    <row r="25" spans="1:34" x14ac:dyDescent="0.15">
      <c r="A25" s="9">
        <v>20</v>
      </c>
      <c r="B25" s="1" t="s">
        <v>131</v>
      </c>
      <c r="C25" s="9" t="s">
        <v>132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32"/>
      <c r="Q25" s="10"/>
      <c r="R25" s="10"/>
      <c r="X25" s="5" t="s">
        <v>133</v>
      </c>
      <c r="Y25" s="5">
        <v>5.0000000000000004E-6</v>
      </c>
      <c r="Z25" s="5">
        <f t="shared" si="7"/>
        <v>12</v>
      </c>
      <c r="AA25" s="5">
        <f t="shared" si="8"/>
        <v>0</v>
      </c>
      <c r="AB25" s="5">
        <f t="shared" si="9"/>
        <v>12</v>
      </c>
      <c r="AC25" s="5">
        <f t="shared" si="3"/>
        <v>6.0000000000000008E-5</v>
      </c>
      <c r="AD25" s="5">
        <f t="shared" si="4"/>
        <v>0</v>
      </c>
      <c r="AE25" s="5">
        <f t="shared" si="5"/>
        <v>5.0000000000000004E-6</v>
      </c>
      <c r="AF25" s="32" t="str">
        <f>IF(COUNT(D25:O25)&gt;=1,MAX(D25:O25),"&lt;0.000005")</f>
        <v>&lt;0.000005</v>
      </c>
      <c r="AG25" s="8">
        <f>IF(COUNTIF(D25:O25,"~&lt;*")&gt;=1,"&lt;0.000005",MIN(D25:O25))</f>
        <v>0</v>
      </c>
      <c r="AH25" s="10" t="str">
        <f t="shared" si="6"/>
        <v>&lt;0.000005</v>
      </c>
    </row>
    <row r="26" spans="1:34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32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7"/>
        <v>12</v>
      </c>
      <c r="AA26" s="5">
        <f t="shared" si="8"/>
        <v>0</v>
      </c>
      <c r="AB26" s="5">
        <f t="shared" si="9"/>
        <v>12</v>
      </c>
      <c r="AC26" s="5">
        <f t="shared" si="3"/>
        <v>1.2E-2</v>
      </c>
      <c r="AD26" s="5">
        <f t="shared" si="4"/>
        <v>0</v>
      </c>
      <c r="AE26" s="5">
        <f t="shared" si="5"/>
        <v>1E-3</v>
      </c>
      <c r="AF26" s="32" t="str">
        <f>IF(COUNT(D26:O26)&gt;=1,MAX(D26:O26),"&lt;0.001")</f>
        <v>&lt;0.001</v>
      </c>
      <c r="AG26" s="8">
        <f>IF(COUNTIF(D26:O26,"~&lt;*")&gt;=1,"&lt;0.001",MIN(D26:O26))</f>
        <v>0</v>
      </c>
      <c r="AH26" s="10" t="str">
        <f t="shared" si="6"/>
        <v>&lt;0.001</v>
      </c>
    </row>
    <row r="27" spans="1:34" x14ac:dyDescent="0.15">
      <c r="A27" s="9">
        <v>22</v>
      </c>
      <c r="B27" s="1" t="s">
        <v>19</v>
      </c>
      <c r="C27" s="9" t="s">
        <v>76</v>
      </c>
      <c r="D27" s="8"/>
      <c r="E27" s="10"/>
      <c r="F27" s="10"/>
      <c r="G27" s="10"/>
      <c r="H27" s="10"/>
      <c r="I27" s="12"/>
      <c r="J27" s="10"/>
      <c r="K27" s="10"/>
      <c r="L27" s="10"/>
      <c r="M27" s="10"/>
      <c r="N27" s="10"/>
      <c r="O27" s="11"/>
      <c r="P27" s="32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7"/>
        <v>12</v>
      </c>
      <c r="AA27" s="5">
        <f t="shared" si="8"/>
        <v>0</v>
      </c>
      <c r="AB27" s="5">
        <f t="shared" si="9"/>
        <v>12</v>
      </c>
      <c r="AC27" s="5">
        <f t="shared" si="3"/>
        <v>0.72</v>
      </c>
      <c r="AD27" s="5">
        <f t="shared" si="4"/>
        <v>0</v>
      </c>
      <c r="AE27" s="5">
        <f t="shared" si="5"/>
        <v>0.06</v>
      </c>
      <c r="AF27" s="32" t="str">
        <f>IF(COUNT(D27:O27)&gt;=1,MAX(D27:O27),"&lt;0.06")</f>
        <v>&lt;0.06</v>
      </c>
      <c r="AG27" s="8">
        <f>IF(COUNTIF(D27:O27,"~&lt;*")&gt;=1,"&lt;0.06",MIN(D27:O27))</f>
        <v>0</v>
      </c>
      <c r="AH27" s="10" t="str">
        <f t="shared" si="6"/>
        <v>&lt;0.06</v>
      </c>
    </row>
    <row r="28" spans="1:34" x14ac:dyDescent="0.15">
      <c r="A28" s="9">
        <v>23</v>
      </c>
      <c r="B28" s="1" t="s">
        <v>20</v>
      </c>
      <c r="C28" s="9" t="s">
        <v>75</v>
      </c>
      <c r="D28" s="8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32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7"/>
        <v>12</v>
      </c>
      <c r="AA28" s="5">
        <f t="shared" si="8"/>
        <v>0</v>
      </c>
      <c r="AB28" s="5">
        <f t="shared" si="9"/>
        <v>12</v>
      </c>
      <c r="AC28" s="5">
        <f t="shared" si="3"/>
        <v>2.4E-2</v>
      </c>
      <c r="AD28" s="5">
        <f t="shared" si="4"/>
        <v>0</v>
      </c>
      <c r="AE28" s="5">
        <f t="shared" si="5"/>
        <v>2E-3</v>
      </c>
      <c r="AF28" s="32" t="str">
        <f>IF(COUNT(D28:O28)&gt;=1,MAX(D28:O28),"&lt;0.002")</f>
        <v>&lt;0.002</v>
      </c>
      <c r="AG28" s="8">
        <f>IF(COUNTIF(D28:O28,"~&lt;*")&gt;=1,"&lt;0.002",MIN(D28:O28))</f>
        <v>0</v>
      </c>
      <c r="AH28" s="10" t="str">
        <f t="shared" si="6"/>
        <v>&lt;0.002</v>
      </c>
    </row>
    <row r="29" spans="1:34" x14ac:dyDescent="0.15">
      <c r="A29" s="9">
        <v>24</v>
      </c>
      <c r="B29" s="1" t="s">
        <v>21</v>
      </c>
      <c r="C29" s="9" t="s">
        <v>77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32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7"/>
        <v>12</v>
      </c>
      <c r="AA29" s="5">
        <f t="shared" si="8"/>
        <v>0</v>
      </c>
      <c r="AB29" s="5">
        <f t="shared" si="9"/>
        <v>12</v>
      </c>
      <c r="AC29" s="5">
        <f t="shared" si="3"/>
        <v>1.2E-2</v>
      </c>
      <c r="AD29" s="5">
        <f t="shared" si="4"/>
        <v>0</v>
      </c>
      <c r="AE29" s="5">
        <f t="shared" si="5"/>
        <v>1E-3</v>
      </c>
      <c r="AF29" s="32" t="str">
        <f>IF(COUNT(D29:O29)&gt;=1,MAX(D29:O29),"&lt;0.001")</f>
        <v>&lt;0.001</v>
      </c>
      <c r="AG29" s="8">
        <f>IF(COUNTIF(D29:O29,"~&lt;*")&gt;=1,"&lt;0.001",MIN(D29:O29))</f>
        <v>0</v>
      </c>
      <c r="AH29" s="10" t="str">
        <f t="shared" si="6"/>
        <v>&lt;0.001</v>
      </c>
    </row>
    <row r="30" spans="1:34" x14ac:dyDescent="0.15">
      <c r="A30" s="9">
        <v>25</v>
      </c>
      <c r="B30" s="1" t="s">
        <v>22</v>
      </c>
      <c r="C30" s="9" t="s">
        <v>78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  <c r="P30" s="32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7"/>
        <v>12</v>
      </c>
      <c r="AA30" s="5">
        <f t="shared" si="8"/>
        <v>0</v>
      </c>
      <c r="AB30" s="5">
        <f t="shared" si="9"/>
        <v>12</v>
      </c>
      <c r="AC30" s="5">
        <f t="shared" si="3"/>
        <v>3.6000000000000004E-2</v>
      </c>
      <c r="AD30" s="5">
        <f t="shared" si="4"/>
        <v>0</v>
      </c>
      <c r="AE30" s="5">
        <f t="shared" si="5"/>
        <v>3.0000000000000005E-3</v>
      </c>
      <c r="AF30" s="32" t="str">
        <f>IF(COUNT(D30:O30)&gt;=1,MAX(D30:O30),"&lt;0.003")</f>
        <v>&lt;0.003</v>
      </c>
      <c r="AG30" s="8">
        <f>IF(COUNTIF(D30:O30,"~&lt;*")&gt;=1,"&lt;0.003",MIN(D30:O30))</f>
        <v>0</v>
      </c>
      <c r="AH30" s="10" t="str">
        <f t="shared" si="6"/>
        <v>&lt;0.003</v>
      </c>
    </row>
    <row r="31" spans="1:34" x14ac:dyDescent="0.15">
      <c r="A31" s="9">
        <v>26</v>
      </c>
      <c r="B31" s="1" t="s">
        <v>23</v>
      </c>
      <c r="C31" s="9" t="s">
        <v>79</v>
      </c>
      <c r="D31" s="8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  <c r="P31" s="32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7"/>
        <v>12</v>
      </c>
      <c r="AA31" s="5">
        <f t="shared" si="8"/>
        <v>0</v>
      </c>
      <c r="AB31" s="5">
        <f t="shared" si="9"/>
        <v>12</v>
      </c>
      <c r="AC31" s="5">
        <f t="shared" si="3"/>
        <v>1.2E-2</v>
      </c>
      <c r="AD31" s="5">
        <f t="shared" si="4"/>
        <v>0</v>
      </c>
      <c r="AE31" s="5">
        <f t="shared" si="5"/>
        <v>1E-3</v>
      </c>
      <c r="AF31" s="32" t="str">
        <f>IF(COUNT(D31:O31)&gt;=1,MAX(D31:O31),"&lt;0.001")</f>
        <v>&lt;0.001</v>
      </c>
      <c r="AG31" s="8">
        <f>IF(COUNTIF(D31:O31,"~&lt;*")&gt;=1,"&lt;0.001",MIN(D31:O31))</f>
        <v>0</v>
      </c>
      <c r="AH31" s="10" t="str">
        <f t="shared" si="6"/>
        <v>&lt;0.001</v>
      </c>
    </row>
    <row r="32" spans="1:34" x14ac:dyDescent="0.15">
      <c r="A32" s="9">
        <v>27</v>
      </c>
      <c r="B32" s="1" t="s">
        <v>24</v>
      </c>
      <c r="C32" s="9" t="s">
        <v>68</v>
      </c>
      <c r="D32" s="8"/>
      <c r="E32" s="31"/>
      <c r="F32" s="10"/>
      <c r="G32" s="31"/>
      <c r="H32" s="31"/>
      <c r="I32" s="10"/>
      <c r="J32" s="31"/>
      <c r="K32" s="31"/>
      <c r="L32" s="10"/>
      <c r="M32" s="31"/>
      <c r="N32" s="31"/>
      <c r="O32" s="11"/>
      <c r="P32" s="32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7"/>
        <v>12</v>
      </c>
      <c r="AA32" s="5">
        <f t="shared" si="8"/>
        <v>0</v>
      </c>
      <c r="AB32" s="5">
        <f t="shared" si="9"/>
        <v>12</v>
      </c>
      <c r="AC32" s="5">
        <f t="shared" si="3"/>
        <v>1.2E-2</v>
      </c>
      <c r="AD32" s="5">
        <f t="shared" si="4"/>
        <v>0</v>
      </c>
      <c r="AE32" s="5">
        <f t="shared" si="5"/>
        <v>1E-3</v>
      </c>
      <c r="AF32" s="32" t="str">
        <f>IF(COUNT(D32:O32)&gt;=1,MAX(D32:O32),"&lt;0.001")</f>
        <v>&lt;0.001</v>
      </c>
      <c r="AG32" s="8">
        <f>IF(COUNTIF(D32:O32,"~&lt;*")&gt;=1,"&lt;0.001",MIN(D32:O32))</f>
        <v>0</v>
      </c>
      <c r="AH32" s="10" t="str">
        <f t="shared" si="6"/>
        <v>&lt;0.001</v>
      </c>
    </row>
    <row r="33" spans="1:34" x14ac:dyDescent="0.15">
      <c r="A33" s="9">
        <v>28</v>
      </c>
      <c r="B33" s="1" t="s">
        <v>25</v>
      </c>
      <c r="C33" s="9" t="s">
        <v>79</v>
      </c>
      <c r="D33" s="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32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7"/>
        <v>12</v>
      </c>
      <c r="AA33" s="5">
        <f t="shared" si="8"/>
        <v>0</v>
      </c>
      <c r="AB33" s="5">
        <f t="shared" si="9"/>
        <v>12</v>
      </c>
      <c r="AC33" s="5">
        <f t="shared" si="3"/>
        <v>1.2E-2</v>
      </c>
      <c r="AD33" s="5">
        <f t="shared" si="4"/>
        <v>0</v>
      </c>
      <c r="AE33" s="5">
        <f t="shared" si="5"/>
        <v>1E-3</v>
      </c>
      <c r="AF33" s="32" t="str">
        <f>IF(COUNT(D33:O33)&gt;=1,MAX(D33:O33),"&lt;0.001")</f>
        <v>&lt;0.001</v>
      </c>
      <c r="AG33" s="8">
        <f>IF(COUNTIF(D33:O33,"~&lt;*")&gt;=1,"&lt;0.001",MIN(D33:O33))</f>
        <v>0</v>
      </c>
      <c r="AH33" s="10" t="str">
        <f t="shared" si="6"/>
        <v>&lt;0.001</v>
      </c>
    </row>
    <row r="34" spans="1:34" x14ac:dyDescent="0.15">
      <c r="A34" s="9">
        <v>29</v>
      </c>
      <c r="B34" s="1" t="s">
        <v>26</v>
      </c>
      <c r="C34" s="9" t="s">
        <v>78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32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7"/>
        <v>12</v>
      </c>
      <c r="AA34" s="5">
        <f t="shared" si="8"/>
        <v>0</v>
      </c>
      <c r="AB34" s="5">
        <f t="shared" si="9"/>
        <v>12</v>
      </c>
      <c r="AC34" s="5">
        <f t="shared" si="3"/>
        <v>3.6000000000000004E-2</v>
      </c>
      <c r="AD34" s="5">
        <f t="shared" si="4"/>
        <v>0</v>
      </c>
      <c r="AE34" s="5">
        <f t="shared" si="5"/>
        <v>3.0000000000000005E-3</v>
      </c>
      <c r="AF34" s="32" t="str">
        <f>IF(COUNT(D34:O34)&gt;=1,MAX(D34:O34),"&lt;0.003")</f>
        <v>&lt;0.003</v>
      </c>
      <c r="AG34" s="8">
        <f>IF(COUNTIF(D34:O34,"~&lt;*")&gt;=1,"&lt;0.003",MIN(D34:O34))</f>
        <v>0</v>
      </c>
      <c r="AH34" s="10" t="str">
        <f t="shared" si="6"/>
        <v>&lt;0.003</v>
      </c>
    </row>
    <row r="35" spans="1:34" x14ac:dyDescent="0.15">
      <c r="A35" s="9">
        <v>30</v>
      </c>
      <c r="B35" s="1" t="s">
        <v>27</v>
      </c>
      <c r="C35" s="9" t="s">
        <v>78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32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7"/>
        <v>12</v>
      </c>
      <c r="AA35" s="5">
        <f t="shared" si="8"/>
        <v>0</v>
      </c>
      <c r="AB35" s="5">
        <f t="shared" si="9"/>
        <v>12</v>
      </c>
      <c r="AC35" s="5">
        <f t="shared" si="3"/>
        <v>1.2E-2</v>
      </c>
      <c r="AD35" s="5">
        <f t="shared" si="4"/>
        <v>0</v>
      </c>
      <c r="AE35" s="5">
        <f t="shared" si="5"/>
        <v>1E-3</v>
      </c>
      <c r="AF35" s="32" t="str">
        <f>IF(COUNT(D35:O35)&gt;=1,MAX(D35:O35),"&lt;0.001")</f>
        <v>&lt;0.001</v>
      </c>
      <c r="AG35" s="8">
        <f>IF(COUNTIF(D35:O35,"~&lt;*")&gt;=1,"&lt;0.001",MIN(D35:O35))</f>
        <v>0</v>
      </c>
      <c r="AH35" s="10" t="str">
        <f t="shared" si="6"/>
        <v>&lt;0.001</v>
      </c>
    </row>
    <row r="36" spans="1:34" x14ac:dyDescent="0.15">
      <c r="A36" s="9">
        <v>31</v>
      </c>
      <c r="B36" s="1" t="s">
        <v>28</v>
      </c>
      <c r="C36" s="9" t="s">
        <v>80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32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7"/>
        <v>12</v>
      </c>
      <c r="AA36" s="5">
        <f t="shared" si="8"/>
        <v>0</v>
      </c>
      <c r="AB36" s="5">
        <f t="shared" si="9"/>
        <v>12</v>
      </c>
      <c r="AC36" s="5">
        <f t="shared" si="3"/>
        <v>1.2E-2</v>
      </c>
      <c r="AD36" s="5">
        <f t="shared" si="4"/>
        <v>0</v>
      </c>
      <c r="AE36" s="5">
        <f t="shared" si="5"/>
        <v>1E-3</v>
      </c>
      <c r="AF36" s="32" t="str">
        <f>IF(COUNT(D36:O36)&gt;=1,MAX(D36:O36),"&lt;0.001")</f>
        <v>&lt;0.001</v>
      </c>
      <c r="AG36" s="8">
        <f>IF(COUNTIF(D36:O36,"~&lt;*")&gt;=1,"&lt;0.001",MIN(D36:O36))</f>
        <v>0</v>
      </c>
      <c r="AH36" s="10" t="str">
        <f t="shared" si="6"/>
        <v>&lt;0.001</v>
      </c>
    </row>
    <row r="37" spans="1:34" x14ac:dyDescent="0.15">
      <c r="A37" s="9">
        <v>32</v>
      </c>
      <c r="B37" s="1" t="s">
        <v>29</v>
      </c>
      <c r="C37" s="9" t="s">
        <v>81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32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7"/>
        <v>12</v>
      </c>
      <c r="AA37" s="5">
        <f t="shared" si="8"/>
        <v>0</v>
      </c>
      <c r="AB37" s="5">
        <f t="shared" si="9"/>
        <v>12</v>
      </c>
      <c r="AC37" s="5">
        <f t="shared" si="3"/>
        <v>9.6000000000000002E-2</v>
      </c>
      <c r="AD37" s="5">
        <f t="shared" si="4"/>
        <v>0</v>
      </c>
      <c r="AE37" s="5">
        <f t="shared" si="5"/>
        <v>8.0000000000000002E-3</v>
      </c>
      <c r="AF37" s="32" t="str">
        <f>IF(COUNT(D37:O37)&gt;=1,MAX(D37:O37),"&lt;0.008")</f>
        <v>&lt;0.008</v>
      </c>
      <c r="AG37" s="8">
        <f>IF(COUNTIF(D37:O37,"~&lt;*")&gt;=1,"&lt;0.008",MIN(D37:O37))</f>
        <v>0</v>
      </c>
      <c r="AH37" s="10" t="str">
        <f t="shared" si="6"/>
        <v>&lt;0.008</v>
      </c>
    </row>
    <row r="38" spans="1:34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32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7">
        <v>1</v>
      </c>
      <c r="X38" s="5" t="s">
        <v>101</v>
      </c>
      <c r="Y38" s="5">
        <v>1E-3</v>
      </c>
      <c r="Z38" s="5">
        <f t="shared" si="7"/>
        <v>12</v>
      </c>
      <c r="AA38" s="5">
        <f t="shared" si="8"/>
        <v>0</v>
      </c>
      <c r="AB38" s="5">
        <f t="shared" si="9"/>
        <v>12</v>
      </c>
      <c r="AC38" s="5">
        <f t="shared" si="3"/>
        <v>1.2E-2</v>
      </c>
      <c r="AD38" s="5">
        <f t="shared" si="4"/>
        <v>0</v>
      </c>
      <c r="AE38" s="5">
        <f t="shared" si="5"/>
        <v>1E-3</v>
      </c>
      <c r="AF38" s="32" t="str">
        <f>IF(COUNT(D38:O38)&gt;=1,MAX(D38:O38),"&lt;0.001")</f>
        <v>&lt;0.001</v>
      </c>
      <c r="AG38" s="8">
        <f>IF(COUNTIF(D38:O38,"~&lt;*")&gt;=1,"&lt;0.001",MIN(D38:O38))</f>
        <v>0</v>
      </c>
      <c r="AH38" s="10" t="str">
        <f t="shared" si="6"/>
        <v>&lt;0.001</v>
      </c>
    </row>
    <row r="39" spans="1:34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32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7"/>
        <v>12</v>
      </c>
      <c r="AA39" s="5">
        <f t="shared" si="8"/>
        <v>0</v>
      </c>
      <c r="AB39" s="5">
        <f t="shared" si="9"/>
        <v>12</v>
      </c>
      <c r="AC39" s="5">
        <f t="shared" si="3"/>
        <v>0.12</v>
      </c>
      <c r="AD39" s="5">
        <f t="shared" si="4"/>
        <v>0</v>
      </c>
      <c r="AE39" s="5">
        <f t="shared" si="5"/>
        <v>0.01</v>
      </c>
      <c r="AF39" s="32" t="str">
        <f>IF(COUNT(D39:O39)&gt;=1,MAX(D39:O39),"&lt;0.01")</f>
        <v>&lt;0.01</v>
      </c>
      <c r="AG39" s="8">
        <f>IF(COUNTIF(D39:O39,"~&lt;*")&gt;=1,"&lt;0.01",MIN(D39:O39))</f>
        <v>0</v>
      </c>
      <c r="AH39" s="10" t="str">
        <f t="shared" si="6"/>
        <v>&lt;0.01</v>
      </c>
    </row>
    <row r="40" spans="1:34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32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7"/>
        <v>12</v>
      </c>
      <c r="AA40" s="5">
        <f t="shared" si="8"/>
        <v>0</v>
      </c>
      <c r="AB40" s="5">
        <f t="shared" si="9"/>
        <v>12</v>
      </c>
      <c r="AC40" s="5">
        <f t="shared" si="3"/>
        <v>0.36</v>
      </c>
      <c r="AD40" s="5">
        <f t="shared" si="4"/>
        <v>0</v>
      </c>
      <c r="AE40" s="5">
        <f t="shared" si="5"/>
        <v>0.03</v>
      </c>
      <c r="AF40" s="32" t="str">
        <f>IF(COUNT(D40:O40)&gt;=1,MAX(D40:O40),"&lt;0.03")</f>
        <v>&lt;0.03</v>
      </c>
      <c r="AG40" s="8">
        <f>IF(COUNTIF(D40:O40,"~&lt;*")&gt;=1,"&lt;0.03",MIN(D40:O40))</f>
        <v>0</v>
      </c>
      <c r="AH40" s="10" t="str">
        <f t="shared" si="6"/>
        <v>&lt;0.03</v>
      </c>
    </row>
    <row r="41" spans="1:34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32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7">
        <v>1</v>
      </c>
      <c r="X41" s="5" t="s">
        <v>114</v>
      </c>
      <c r="Y41" s="5">
        <v>0.01</v>
      </c>
      <c r="Z41" s="5">
        <f t="shared" si="7"/>
        <v>12</v>
      </c>
      <c r="AA41" s="5">
        <f t="shared" si="8"/>
        <v>0</v>
      </c>
      <c r="AB41" s="5">
        <f t="shared" si="9"/>
        <v>12</v>
      </c>
      <c r="AC41" s="5">
        <f t="shared" si="3"/>
        <v>0.12</v>
      </c>
      <c r="AD41" s="5">
        <f t="shared" si="4"/>
        <v>0</v>
      </c>
      <c r="AE41" s="5">
        <f t="shared" si="5"/>
        <v>0.01</v>
      </c>
      <c r="AF41" s="32" t="str">
        <f>IF(COUNT(D41:O41)&gt;=1,MAX(D41:O41),"&lt;0.01")</f>
        <v>&lt;0.01</v>
      </c>
      <c r="AG41" s="8">
        <f>IF(COUNTIF(D41:O41,"~&lt;*")&gt;=1,"&lt;0.01",MIN(D41:O41))</f>
        <v>0</v>
      </c>
      <c r="AH41" s="10" t="str">
        <f t="shared" si="6"/>
        <v>&lt;0.01</v>
      </c>
    </row>
    <row r="42" spans="1:34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32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7"/>
        <v>12</v>
      </c>
      <c r="AA42" s="5">
        <f t="shared" si="8"/>
        <v>0</v>
      </c>
      <c r="AB42" s="5">
        <f t="shared" si="9"/>
        <v>12</v>
      </c>
      <c r="AC42" s="5">
        <f t="shared" si="3"/>
        <v>1.2000000000000002</v>
      </c>
      <c r="AD42" s="5">
        <f t="shared" si="4"/>
        <v>0</v>
      </c>
      <c r="AE42" s="5">
        <f t="shared" si="5"/>
        <v>0.10000000000000002</v>
      </c>
      <c r="AF42" s="32" t="str">
        <f>IF(COUNT(D42:O42)&gt;=1,MAX(D42:O42),"&lt;0.1")</f>
        <v>&lt;0.1</v>
      </c>
      <c r="AG42" s="8">
        <f>IF(COUNTIF(D42:O42,"~&lt;*")&gt;=1,"&lt;0.1",MIN(D42:O42))</f>
        <v>0</v>
      </c>
      <c r="AH42" s="10" t="str">
        <f t="shared" si="6"/>
        <v>&lt;0.1</v>
      </c>
    </row>
    <row r="43" spans="1:34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32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7"/>
        <v>12</v>
      </c>
      <c r="AA43" s="5">
        <f t="shared" si="8"/>
        <v>0</v>
      </c>
      <c r="AB43" s="5">
        <f t="shared" si="9"/>
        <v>12</v>
      </c>
      <c r="AC43" s="5">
        <f t="shared" si="3"/>
        <v>1.2E-2</v>
      </c>
      <c r="AD43" s="5">
        <f t="shared" si="4"/>
        <v>0</v>
      </c>
      <c r="AE43" s="5">
        <f t="shared" si="5"/>
        <v>1E-3</v>
      </c>
      <c r="AF43" s="32" t="str">
        <f>IF(COUNT(D43:O43)&gt;=1,MAX(D43:O43),"&lt;0.001")</f>
        <v>&lt;0.001</v>
      </c>
      <c r="AG43" s="8">
        <f>IF(COUNTIF(D43:O43,"~&lt;*")&gt;=1,"&lt;0.001",MIN(D43:O43))</f>
        <v>0</v>
      </c>
      <c r="AH43" s="10" t="str">
        <f t="shared" si="6"/>
        <v>&lt;0.001</v>
      </c>
    </row>
    <row r="44" spans="1:34" x14ac:dyDescent="0.15">
      <c r="A44" s="9">
        <v>39</v>
      </c>
      <c r="B44" s="1" t="s">
        <v>36</v>
      </c>
      <c r="C44" s="9" t="s">
        <v>84</v>
      </c>
      <c r="D44" s="8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5"/>
      <c r="P44" s="32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7"/>
        <v>12</v>
      </c>
      <c r="AA44" s="5">
        <f t="shared" si="8"/>
        <v>0</v>
      </c>
      <c r="AB44" s="5">
        <f t="shared" si="9"/>
        <v>12</v>
      </c>
      <c r="AC44" s="5">
        <f t="shared" si="3"/>
        <v>2.4000000000000004</v>
      </c>
      <c r="AD44" s="5">
        <f t="shared" si="4"/>
        <v>0</v>
      </c>
      <c r="AE44" s="5">
        <f t="shared" si="5"/>
        <v>0.20000000000000004</v>
      </c>
      <c r="AF44" s="32" t="str">
        <f>IF(COUNT(D44:O44)&gt;=1,MAX(D44:O44),"&lt;0.2")</f>
        <v>&lt;0.2</v>
      </c>
      <c r="AG44" s="8">
        <f>IF(COUNTIF(D44:O44,"~&lt;*")&gt;=1,"&lt;0.2",MIN(D44:O44))</f>
        <v>0</v>
      </c>
      <c r="AH44" s="10" t="str">
        <f t="shared" si="6"/>
        <v>&lt;0.2</v>
      </c>
    </row>
    <row r="45" spans="1:34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32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7"/>
        <v>12</v>
      </c>
      <c r="AA45" s="5">
        <f t="shared" si="8"/>
        <v>0</v>
      </c>
      <c r="AB45" s="5">
        <f t="shared" si="9"/>
        <v>12</v>
      </c>
      <c r="AC45" s="5">
        <f t="shared" si="3"/>
        <v>12</v>
      </c>
      <c r="AD45" s="5">
        <f t="shared" si="4"/>
        <v>0</v>
      </c>
      <c r="AE45" s="5">
        <f t="shared" si="5"/>
        <v>1</v>
      </c>
      <c r="AF45" s="32" t="str">
        <f>IF(COUNT(D45:O45)&gt;=1,MAX(D45:O45),"&lt;1")</f>
        <v>&lt;1</v>
      </c>
      <c r="AG45" s="8">
        <f>IF(COUNTIF(D45:O45,"~&lt;*")&gt;=1,"&lt;1",MIN(D45:O45))</f>
        <v>0</v>
      </c>
      <c r="AH45" s="10" t="str">
        <f t="shared" si="6"/>
        <v>&lt;1</v>
      </c>
    </row>
    <row r="46" spans="1:34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32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7"/>
        <v>12</v>
      </c>
      <c r="AA46" s="5">
        <f t="shared" si="8"/>
        <v>0</v>
      </c>
      <c r="AB46" s="5">
        <f t="shared" si="9"/>
        <v>12</v>
      </c>
      <c r="AC46" s="5">
        <f t="shared" si="3"/>
        <v>12</v>
      </c>
      <c r="AD46" s="5">
        <f t="shared" si="4"/>
        <v>0</v>
      </c>
      <c r="AE46" s="5">
        <f t="shared" si="5"/>
        <v>1</v>
      </c>
      <c r="AF46" s="32" t="str">
        <f>IF(COUNT(D46:O46)&gt;=1,MAX(D46:O46),"&lt;1")</f>
        <v>&lt;1</v>
      </c>
      <c r="AG46" s="8">
        <f>IF(COUNTIF(D46:O46,"~&lt;*")&gt;=1,"&lt;1",MIN(D46:O46))</f>
        <v>0</v>
      </c>
      <c r="AH46" s="10" t="str">
        <f t="shared" si="6"/>
        <v>&lt;1</v>
      </c>
    </row>
    <row r="47" spans="1:34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32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7"/>
        <v>12</v>
      </c>
      <c r="AA47" s="5">
        <f t="shared" si="8"/>
        <v>0</v>
      </c>
      <c r="AB47" s="5">
        <f t="shared" si="9"/>
        <v>12</v>
      </c>
      <c r="AC47" s="5">
        <f t="shared" si="3"/>
        <v>0.24</v>
      </c>
      <c r="AD47" s="5">
        <f t="shared" si="4"/>
        <v>0</v>
      </c>
      <c r="AE47" s="5">
        <f t="shared" si="5"/>
        <v>0.02</v>
      </c>
      <c r="AF47" s="32" t="str">
        <f>IF(COUNT(D47:O47)&gt;=1,MAX(D47:O47),"&lt;0.02")</f>
        <v>&lt;0.02</v>
      </c>
      <c r="AG47" s="8">
        <f>IF(COUNTIF(D47:O47,"~&lt;*")&gt;=1,"&lt;0.02",MIN(D47:O47))</f>
        <v>0</v>
      </c>
      <c r="AH47" s="10" t="str">
        <f t="shared" si="6"/>
        <v>&lt;0.02</v>
      </c>
    </row>
    <row r="48" spans="1:34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32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7"/>
        <v>12</v>
      </c>
      <c r="AA48" s="5">
        <f t="shared" si="8"/>
        <v>0</v>
      </c>
      <c r="AB48" s="5">
        <f t="shared" si="9"/>
        <v>12</v>
      </c>
      <c r="AC48" s="5">
        <f t="shared" si="3"/>
        <v>1.2E-5</v>
      </c>
      <c r="AD48" s="5">
        <f t="shared" si="4"/>
        <v>0</v>
      </c>
      <c r="AE48" s="5">
        <f t="shared" si="5"/>
        <v>9.9999999999999995E-7</v>
      </c>
      <c r="AF48" s="32" t="str">
        <f>IF(COUNT(D48:O48)&gt;=1,MAX(D48:O48),"&lt;0.000001")</f>
        <v>&lt;0.000001</v>
      </c>
      <c r="AG48" s="8">
        <f>IF(COUNTIF(D48:O48,"~&lt;*")&gt;=1,"&lt;0.000001",MIN(D48:O48))</f>
        <v>0</v>
      </c>
      <c r="AH48" s="10" t="str">
        <f t="shared" si="6"/>
        <v>&lt;0.000001</v>
      </c>
    </row>
    <row r="49" spans="1:34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32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7"/>
        <v>12</v>
      </c>
      <c r="AA49" s="5">
        <f t="shared" si="8"/>
        <v>0</v>
      </c>
      <c r="AB49" s="5">
        <f t="shared" si="9"/>
        <v>12</v>
      </c>
      <c r="AC49" s="5">
        <f t="shared" si="3"/>
        <v>1.2E-5</v>
      </c>
      <c r="AD49" s="5">
        <f t="shared" si="4"/>
        <v>0</v>
      </c>
      <c r="AE49" s="5">
        <f t="shared" si="5"/>
        <v>9.9999999999999995E-7</v>
      </c>
      <c r="AF49" s="32" t="str">
        <f>IF(COUNT(D49:O49)&gt;=1,MAX(D49:O49),"&lt;0.000001")</f>
        <v>&lt;0.000001</v>
      </c>
      <c r="AG49" s="8">
        <f>IF(COUNTIF(D49:O49,"~&lt;*")&gt;=1,"&lt;0.000001",MIN(D49:O49))</f>
        <v>0</v>
      </c>
      <c r="AH49" s="10" t="str">
        <f t="shared" si="6"/>
        <v>&lt;0.000001</v>
      </c>
    </row>
    <row r="50" spans="1:34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32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7"/>
        <v>12</v>
      </c>
      <c r="AA50" s="5">
        <f t="shared" si="8"/>
        <v>0</v>
      </c>
      <c r="AB50" s="5">
        <f t="shared" si="9"/>
        <v>12</v>
      </c>
      <c r="AC50" s="5">
        <f t="shared" si="3"/>
        <v>2.4E-2</v>
      </c>
      <c r="AD50" s="5">
        <f t="shared" si="4"/>
        <v>0</v>
      </c>
      <c r="AE50" s="5">
        <f t="shared" si="5"/>
        <v>2E-3</v>
      </c>
      <c r="AF50" s="32" t="str">
        <f>IF(COUNT(D50:O50)&gt;=1,MAX(D50:O50),"&lt;0.002")</f>
        <v>&lt;0.002</v>
      </c>
      <c r="AG50" s="8">
        <f>IF(COUNTIF(D50:O50,"~&lt;*")&gt;=1,"&lt;0.002",MIN(D50:O50))</f>
        <v>0</v>
      </c>
      <c r="AH50" s="10" t="str">
        <f t="shared" si="6"/>
        <v>&lt;0.002</v>
      </c>
    </row>
    <row r="51" spans="1:34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32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7"/>
        <v>12</v>
      </c>
      <c r="AA51" s="5">
        <f t="shared" si="8"/>
        <v>0</v>
      </c>
      <c r="AB51" s="5">
        <f t="shared" si="9"/>
        <v>12</v>
      </c>
      <c r="AC51" s="5">
        <f t="shared" si="3"/>
        <v>6.0000000000000001E-3</v>
      </c>
      <c r="AD51" s="5">
        <f t="shared" si="4"/>
        <v>0</v>
      </c>
      <c r="AE51" s="5">
        <f t="shared" si="5"/>
        <v>5.0000000000000001E-4</v>
      </c>
      <c r="AF51" s="32" t="str">
        <f>IF(COUNT(D51:O51)&gt;=1,MAX(D51:O51),"&lt;0.0005")</f>
        <v>&lt;0.0005</v>
      </c>
      <c r="AG51" s="8">
        <f>IF(COUNTIF(D51:O51,"~&lt;*")&gt;=1,"&lt;0.0005",MIN(D51:O51))</f>
        <v>0</v>
      </c>
      <c r="AH51" s="10" t="str">
        <f t="shared" si="6"/>
        <v>&lt;0.0005</v>
      </c>
    </row>
    <row r="52" spans="1:34" x14ac:dyDescent="0.15">
      <c r="A52" s="9">
        <v>47</v>
      </c>
      <c r="B52" s="1" t="s">
        <v>44</v>
      </c>
      <c r="C52" s="9" t="s">
        <v>89</v>
      </c>
      <c r="D52" s="38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32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5">
        <v>3</v>
      </c>
      <c r="X52" s="5" t="s">
        <v>121</v>
      </c>
      <c r="Y52" s="5">
        <v>0.3</v>
      </c>
      <c r="Z52" s="5">
        <f t="shared" si="7"/>
        <v>12</v>
      </c>
      <c r="AA52" s="5">
        <f t="shared" si="8"/>
        <v>0</v>
      </c>
      <c r="AB52" s="5">
        <f t="shared" si="9"/>
        <v>12</v>
      </c>
      <c r="AC52" s="5">
        <f t="shared" si="3"/>
        <v>3.5999999999999996</v>
      </c>
      <c r="AD52" s="5">
        <f t="shared" si="4"/>
        <v>0</v>
      </c>
      <c r="AE52" s="5">
        <f t="shared" si="5"/>
        <v>0.3</v>
      </c>
      <c r="AF52" s="32" t="str">
        <f>IF(COUNT(D52:O52)&gt;=1,MAX(D52:O52),"&lt;0.3")</f>
        <v>&lt;0.3</v>
      </c>
      <c r="AG52" s="8">
        <f>IF(COUNTIF(D52:O52,"~&lt;*")&gt;=1,"&lt;0.3",MIN(D52:O52))</f>
        <v>0</v>
      </c>
      <c r="AH52" s="10" t="str">
        <f t="shared" si="6"/>
        <v>&lt;0.3</v>
      </c>
    </row>
    <row r="53" spans="1:34" x14ac:dyDescent="0.15">
      <c r="A53" s="9">
        <v>48</v>
      </c>
      <c r="B53" s="1" t="s">
        <v>45</v>
      </c>
      <c r="C53" s="9" t="s">
        <v>54</v>
      </c>
      <c r="D53" s="14"/>
      <c r="E53" s="14"/>
      <c r="F53" s="14"/>
      <c r="G53" s="14"/>
      <c r="H53" s="14"/>
      <c r="I53" s="10"/>
      <c r="J53" s="14"/>
      <c r="K53" s="10"/>
      <c r="L53" s="14"/>
      <c r="M53" s="14"/>
      <c r="N53" s="15"/>
      <c r="O53" s="15"/>
      <c r="P53" s="32"/>
      <c r="Q53" s="10"/>
      <c r="R53" s="10"/>
      <c r="U53" s="5">
        <v>5.8</v>
      </c>
      <c r="V53" s="5">
        <v>8.6</v>
      </c>
      <c r="AF53" s="35">
        <f>MAX(D53:O53)</f>
        <v>0</v>
      </c>
      <c r="AG53" s="45">
        <f>MIN(D53:O53)</f>
        <v>0</v>
      </c>
      <c r="AH53" s="14" t="e">
        <f>AVERAGE(D53:O53)</f>
        <v>#DIV/0!</v>
      </c>
    </row>
    <row r="54" spans="1:34" x14ac:dyDescent="0.15">
      <c r="A54" s="9">
        <v>49</v>
      </c>
      <c r="B54" s="1" t="s">
        <v>46</v>
      </c>
      <c r="C54" s="9" t="s">
        <v>55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32"/>
      <c r="Q54" s="10"/>
      <c r="R54" s="10"/>
      <c r="V54" s="5" t="s">
        <v>95</v>
      </c>
      <c r="AF54" s="32"/>
      <c r="AG54" s="8"/>
      <c r="AH54" s="10" t="str">
        <f t="shared" si="6"/>
        <v/>
      </c>
    </row>
    <row r="55" spans="1:34" x14ac:dyDescent="0.15">
      <c r="A55" s="9">
        <v>50</v>
      </c>
      <c r="B55" s="1" t="s">
        <v>47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32"/>
      <c r="Q55" s="10"/>
      <c r="R55" s="10"/>
      <c r="V55" s="5" t="s">
        <v>95</v>
      </c>
      <c r="AF55" s="32"/>
      <c r="AG55" s="8"/>
      <c r="AH55" s="10" t="str">
        <f t="shared" si="6"/>
        <v/>
      </c>
    </row>
    <row r="56" spans="1:34" x14ac:dyDescent="0.15">
      <c r="A56" s="9">
        <v>51</v>
      </c>
      <c r="B56" s="1" t="s">
        <v>48</v>
      </c>
      <c r="C56" s="9" t="s">
        <v>56</v>
      </c>
      <c r="D56" s="3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32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7"/>
        <v>12</v>
      </c>
      <c r="AA56" s="5">
        <f t="shared" si="8"/>
        <v>0</v>
      </c>
      <c r="AB56" s="5">
        <f t="shared" si="9"/>
        <v>12</v>
      </c>
      <c r="AC56" s="5">
        <f t="shared" si="3"/>
        <v>6</v>
      </c>
      <c r="AD56" s="5">
        <f t="shared" si="4"/>
        <v>0</v>
      </c>
      <c r="AE56" s="5">
        <f t="shared" si="5"/>
        <v>0.5</v>
      </c>
      <c r="AF56" s="32" t="str">
        <f>IF(COUNT(D56:O56)&gt;=1,MAX(D56:O56),"&lt;0.5")</f>
        <v>&lt;0.5</v>
      </c>
      <c r="AG56" s="8">
        <f>IF(COUNTIF(D56:O56,"~&lt;*")&gt;=1,"&lt;0.5",MIN(D56:O56))</f>
        <v>0</v>
      </c>
      <c r="AH56" s="10" t="str">
        <f t="shared" si="6"/>
        <v>&lt;0.5</v>
      </c>
    </row>
    <row r="57" spans="1:34" x14ac:dyDescent="0.15">
      <c r="A57" s="9">
        <v>52</v>
      </c>
      <c r="B57" s="49" t="s">
        <v>49</v>
      </c>
      <c r="C57" s="50" t="s">
        <v>57</v>
      </c>
      <c r="D57" s="51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3"/>
      <c r="P57" s="54"/>
      <c r="Q57" s="52"/>
      <c r="R57" s="52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7"/>
        <v>12</v>
      </c>
      <c r="AA57" s="5">
        <f t="shared" si="8"/>
        <v>0</v>
      </c>
      <c r="AB57" s="5">
        <f t="shared" si="9"/>
        <v>12</v>
      </c>
      <c r="AC57" s="5">
        <f t="shared" si="3"/>
        <v>1.2000000000000002</v>
      </c>
      <c r="AD57" s="5">
        <f t="shared" si="4"/>
        <v>0</v>
      </c>
      <c r="AE57" s="5">
        <f t="shared" si="5"/>
        <v>0.10000000000000002</v>
      </c>
      <c r="AF57" s="19" t="str">
        <f>IF(COUNT(D57:O57)&gt;=1,MAX(D57:O57),"&lt;0.1")</f>
        <v>&lt;0.1</v>
      </c>
      <c r="AG57" s="8">
        <f>IF(COUNTIF(D57:O57,"~&lt;*")&gt;=1,"&lt;0.1",MIN(D57:O57))</f>
        <v>0</v>
      </c>
      <c r="AH57" s="17" t="str">
        <f t="shared" si="6"/>
        <v>&lt;0.1</v>
      </c>
    </row>
    <row r="58" spans="1:34" x14ac:dyDescent="0.15">
      <c r="A58" s="9">
        <v>53</v>
      </c>
      <c r="B58" s="48" t="s">
        <v>136</v>
      </c>
      <c r="C58" s="9" t="s">
        <v>137</v>
      </c>
      <c r="D58" s="10"/>
      <c r="E58" s="10"/>
      <c r="F58" s="10">
        <v>0</v>
      </c>
      <c r="G58" s="10"/>
      <c r="H58" s="10"/>
      <c r="I58" s="10">
        <v>0</v>
      </c>
      <c r="J58" s="10"/>
      <c r="K58" s="10"/>
      <c r="L58" s="10"/>
      <c r="M58" s="10"/>
      <c r="N58" s="10"/>
      <c r="O58" s="11"/>
      <c r="P58" s="32"/>
      <c r="Q58" s="10"/>
      <c r="R58" s="10"/>
      <c r="V58" s="5" t="s">
        <v>140</v>
      </c>
      <c r="W58" s="5" t="s">
        <v>141</v>
      </c>
      <c r="AF58" s="43"/>
      <c r="AG58" s="47"/>
      <c r="AH58" s="47"/>
    </row>
    <row r="59" spans="1:34" x14ac:dyDescent="0.15">
      <c r="A59" s="9">
        <v>54</v>
      </c>
      <c r="B59" s="48" t="s">
        <v>138</v>
      </c>
      <c r="C59" s="9" t="s">
        <v>137</v>
      </c>
      <c r="D59" s="10" t="s">
        <v>146</v>
      </c>
      <c r="E59" s="10" t="s">
        <v>147</v>
      </c>
      <c r="F59" s="10" t="s">
        <v>145</v>
      </c>
      <c r="G59" s="10" t="s">
        <v>145</v>
      </c>
      <c r="H59" s="10" t="s">
        <v>145</v>
      </c>
      <c r="I59" s="10" t="s">
        <v>145</v>
      </c>
      <c r="J59" s="10" t="s">
        <v>145</v>
      </c>
      <c r="K59" s="10"/>
      <c r="L59" s="10"/>
      <c r="M59" s="10"/>
      <c r="N59" s="10"/>
      <c r="O59" s="11"/>
      <c r="P59" s="32"/>
      <c r="Q59" s="10"/>
      <c r="R59" s="10"/>
      <c r="V59" s="5" t="s">
        <v>140</v>
      </c>
      <c r="W59" s="5" t="s">
        <v>141</v>
      </c>
      <c r="AF59" s="43"/>
      <c r="AG59" s="47"/>
      <c r="AH59" s="47"/>
    </row>
    <row r="60" spans="1:34" x14ac:dyDescent="0.15">
      <c r="A60" s="16">
        <v>55</v>
      </c>
      <c r="B60" s="2" t="s">
        <v>139</v>
      </c>
      <c r="C60" s="16" t="s">
        <v>137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/>
      <c r="L60" s="17"/>
      <c r="M60" s="17"/>
      <c r="N60" s="17"/>
      <c r="O60" s="18"/>
      <c r="P60" s="19"/>
      <c r="Q60" s="17"/>
      <c r="R60" s="17"/>
      <c r="V60" s="5">
        <v>0</v>
      </c>
      <c r="W60" s="5" t="s">
        <v>141</v>
      </c>
      <c r="AF60" s="43"/>
      <c r="AG60" s="47"/>
      <c r="AH60" s="47"/>
    </row>
    <row r="61" spans="1:34" x14ac:dyDescent="0.15">
      <c r="A61" s="5" t="s">
        <v>61</v>
      </c>
      <c r="B61" s="24" t="s">
        <v>62</v>
      </c>
      <c r="P61" s="43"/>
      <c r="AF61" s="43"/>
    </row>
    <row r="62" spans="1:34" x14ac:dyDescent="0.15">
      <c r="A62" s="20"/>
      <c r="B62" s="20" t="s">
        <v>59</v>
      </c>
      <c r="C62" s="20"/>
      <c r="D62" s="21">
        <v>21.3</v>
      </c>
      <c r="E62" s="21">
        <v>22.2</v>
      </c>
      <c r="F62" s="21">
        <v>21.8</v>
      </c>
      <c r="G62" s="21">
        <v>33</v>
      </c>
      <c r="H62" s="21">
        <v>31.3</v>
      </c>
      <c r="I62" s="21">
        <v>28.7</v>
      </c>
      <c r="J62" s="21">
        <v>20.5</v>
      </c>
      <c r="K62" s="21"/>
      <c r="L62" s="21"/>
      <c r="M62" s="21"/>
      <c r="N62" s="21"/>
      <c r="O62" s="21"/>
      <c r="P62" s="34"/>
      <c r="Q62" s="21"/>
      <c r="R62" s="21"/>
      <c r="AF62" s="34">
        <f>MAX(D62:O62)</f>
        <v>33</v>
      </c>
      <c r="AG62" s="21">
        <f>MIN(D62:O62)</f>
        <v>20.5</v>
      </c>
      <c r="AH62" s="21">
        <f>AVERAGE(D62:O62)</f>
        <v>25.542857142857141</v>
      </c>
    </row>
    <row r="63" spans="1:34" x14ac:dyDescent="0.15">
      <c r="A63" s="22"/>
      <c r="B63" s="22" t="s">
        <v>60</v>
      </c>
      <c r="C63" s="22"/>
      <c r="D63" s="14">
        <v>15.5</v>
      </c>
      <c r="E63" s="14">
        <v>16.5</v>
      </c>
      <c r="F63" s="14">
        <v>18</v>
      </c>
      <c r="G63" s="14">
        <v>18</v>
      </c>
      <c r="H63" s="14">
        <v>18</v>
      </c>
      <c r="I63" s="14">
        <v>18</v>
      </c>
      <c r="J63" s="14">
        <v>17.5</v>
      </c>
      <c r="K63" s="14"/>
      <c r="L63" s="14"/>
      <c r="M63" s="14"/>
      <c r="N63" s="14"/>
      <c r="O63" s="14"/>
      <c r="P63" s="35"/>
      <c r="Q63" s="14"/>
      <c r="R63" s="14"/>
      <c r="AF63" s="35">
        <f>MAX(D63:O63)</f>
        <v>18</v>
      </c>
      <c r="AG63" s="14">
        <f>MIN(D63:O63)</f>
        <v>15.5</v>
      </c>
      <c r="AH63" s="14">
        <f>AVERAGE(D63:O63)</f>
        <v>17.357142857142858</v>
      </c>
    </row>
    <row r="64" spans="1:34" x14ac:dyDescent="0.15">
      <c r="A64" s="23"/>
      <c r="B64" s="23" t="s">
        <v>90</v>
      </c>
      <c r="C64" s="23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44"/>
      <c r="Q64" s="42"/>
      <c r="R64" s="42"/>
      <c r="AF64" s="44">
        <f>MAX(D64:O64)</f>
        <v>0</v>
      </c>
      <c r="AG64" s="42">
        <f>MIN(D64:O64)</f>
        <v>0</v>
      </c>
      <c r="AH64" s="42" t="e">
        <f>AVERAGE(D64:O64)</f>
        <v>#DIV/0!</v>
      </c>
    </row>
  </sheetData>
  <mergeCells count="3">
    <mergeCell ref="A1:R1"/>
    <mergeCell ref="AF2:AH3"/>
    <mergeCell ref="A4:C4"/>
  </mergeCells>
  <phoneticPr fontId="10"/>
  <conditionalFormatting sqref="D6:O7">
    <cfRule type="cellIs" dxfId="511" priority="74" operator="equal">
      <formula>$W$6</formula>
    </cfRule>
  </conditionalFormatting>
  <conditionalFormatting sqref="D7:O7">
    <cfRule type="cellIs" dxfId="510" priority="261" stopIfTrue="1" operator="equal">
      <formula>$V$7</formula>
    </cfRule>
  </conditionalFormatting>
  <conditionalFormatting sqref="D8:O8">
    <cfRule type="cellIs" dxfId="509" priority="73" stopIfTrue="1" operator="greaterThan">
      <formula>$S$8</formula>
    </cfRule>
    <cfRule type="cellIs" dxfId="508" priority="72" stopIfTrue="1" operator="greaterThan">
      <formula>$T$8</formula>
    </cfRule>
    <cfRule type="cellIs" dxfId="507" priority="71" stopIfTrue="1" operator="greaterThan">
      <formula>$U$8</formula>
    </cfRule>
    <cfRule type="cellIs" dxfId="506" priority="70" stopIfTrue="1" operator="greaterThan">
      <formula>$V$8</formula>
    </cfRule>
    <cfRule type="cellIs" dxfId="505" priority="61" stopIfTrue="1" operator="equal">
      <formula>$X$8</formula>
    </cfRule>
  </conditionalFormatting>
  <conditionalFormatting sqref="D8:O57">
    <cfRule type="cellIs" dxfId="504" priority="69" stopIfTrue="1" operator="equal">
      <formula>$W$6</formula>
    </cfRule>
  </conditionalFormatting>
  <conditionalFormatting sqref="D6:R6">
    <cfRule type="cellIs" dxfId="503" priority="262" stopIfTrue="1" operator="greaterThan">
      <formula>$V$6</formula>
    </cfRule>
    <cfRule type="cellIs" dxfId="502" priority="265" stopIfTrue="1" operator="greaterThan">
      <formula>$S$6</formula>
    </cfRule>
    <cfRule type="cellIs" dxfId="501" priority="264" stopIfTrue="1" operator="greaterThan">
      <formula>$T$6</formula>
    </cfRule>
    <cfRule type="cellIs" dxfId="500" priority="263" stopIfTrue="1" operator="greaterThan">
      <formula>$U$6</formula>
    </cfRule>
  </conditionalFormatting>
  <conditionalFormatting sqref="D9:R9">
    <cfRule type="cellIs" dxfId="499" priority="260" stopIfTrue="1" operator="greaterThan">
      <formula>$S$9</formula>
    </cfRule>
    <cfRule type="cellIs" dxfId="498" priority="257" stopIfTrue="1" operator="greaterThan">
      <formula>$V$9</formula>
    </cfRule>
    <cfRule type="cellIs" dxfId="497" priority="258" stopIfTrue="1" operator="greaterThan">
      <formula>$U$9</formula>
    </cfRule>
    <cfRule type="cellIs" dxfId="496" priority="259" stopIfTrue="1" operator="greaterThan">
      <formula>$T$9</formula>
    </cfRule>
    <cfRule type="cellIs" dxfId="495" priority="68" operator="equal">
      <formula>$X$9</formula>
    </cfRule>
  </conditionalFormatting>
  <conditionalFormatting sqref="D10:R10">
    <cfRule type="cellIs" dxfId="494" priority="255" stopIfTrue="1" operator="greaterThan">
      <formula>$T$10</formula>
    </cfRule>
    <cfRule type="cellIs" dxfId="493" priority="67" stopIfTrue="1" operator="equal">
      <formula>$X$10</formula>
    </cfRule>
    <cfRule type="cellIs" dxfId="492" priority="256" stopIfTrue="1" operator="greaterThan">
      <formula>$S$10</formula>
    </cfRule>
    <cfRule type="cellIs" dxfId="491" priority="253" stopIfTrue="1" operator="greaterThan">
      <formula>$V$10</formula>
    </cfRule>
    <cfRule type="cellIs" dxfId="490" priority="254" stopIfTrue="1" operator="greaterThan">
      <formula>$U$10</formula>
    </cfRule>
  </conditionalFormatting>
  <conditionalFormatting sqref="D11:R11">
    <cfRule type="cellIs" dxfId="489" priority="249" stopIfTrue="1" operator="greaterThan">
      <formula>$V$11</formula>
    </cfRule>
    <cfRule type="cellIs" dxfId="488" priority="250" stopIfTrue="1" operator="greaterThan">
      <formula>$U$11</formula>
    </cfRule>
    <cfRule type="cellIs" dxfId="487" priority="252" stopIfTrue="1" operator="greaterThan">
      <formula>$S$11</formula>
    </cfRule>
    <cfRule type="cellIs" dxfId="486" priority="251" stopIfTrue="1" operator="greaterThan">
      <formula>$T$11</formula>
    </cfRule>
    <cfRule type="cellIs" dxfId="485" priority="66" stopIfTrue="1" operator="equal">
      <formula>$X$11</formula>
    </cfRule>
  </conditionalFormatting>
  <conditionalFormatting sqref="D12:R12">
    <cfRule type="cellIs" dxfId="484" priority="245" stopIfTrue="1" operator="greaterThan">
      <formula>$V$12</formula>
    </cfRule>
    <cfRule type="cellIs" dxfId="483" priority="65" stopIfTrue="1" operator="equal">
      <formula>$X$12</formula>
    </cfRule>
    <cfRule type="cellIs" dxfId="482" priority="246" stopIfTrue="1" operator="greaterThan">
      <formula>$U$12</formula>
    </cfRule>
    <cfRule type="cellIs" dxfId="481" priority="247" stopIfTrue="1" operator="greaterThan">
      <formula>$T$12</formula>
    </cfRule>
    <cfRule type="cellIs" dxfId="480" priority="248" stopIfTrue="1" operator="greaterThan">
      <formula>$S$12</formula>
    </cfRule>
  </conditionalFormatting>
  <conditionalFormatting sqref="D13:R13">
    <cfRule type="cellIs" dxfId="479" priority="244" stopIfTrue="1" operator="greaterThan">
      <formula>$S$13</formula>
    </cfRule>
    <cfRule type="cellIs" dxfId="478" priority="64" operator="equal">
      <formula>$X$13</formula>
    </cfRule>
    <cfRule type="cellIs" dxfId="477" priority="243" stopIfTrue="1" operator="greaterThan">
      <formula>$T$13</formula>
    </cfRule>
    <cfRule type="cellIs" dxfId="476" priority="241" stopIfTrue="1" operator="greaterThan">
      <formula>$V$13</formula>
    </cfRule>
    <cfRule type="cellIs" dxfId="475" priority="242" stopIfTrue="1" operator="greaterThan">
      <formula>$U$13</formula>
    </cfRule>
  </conditionalFormatting>
  <conditionalFormatting sqref="D14:R14">
    <cfRule type="cellIs" dxfId="474" priority="63" operator="equal">
      <formula>$X$14</formula>
    </cfRule>
    <cfRule type="cellIs" dxfId="473" priority="240" stopIfTrue="1" operator="greaterThan">
      <formula>$S$14</formula>
    </cfRule>
    <cfRule type="cellIs" dxfId="472" priority="239" stopIfTrue="1" operator="greaterThan">
      <formula>$T$14</formula>
    </cfRule>
    <cfRule type="cellIs" dxfId="471" priority="238" stopIfTrue="1" operator="greaterThan">
      <formula>$U$14</formula>
    </cfRule>
    <cfRule type="cellIs" dxfId="470" priority="237" stopIfTrue="1" operator="greaterThan">
      <formula>$V$14</formula>
    </cfRule>
  </conditionalFormatting>
  <conditionalFormatting sqref="D15:R15">
    <cfRule type="cellIs" dxfId="469" priority="62" operator="equal">
      <formula>$X$15</formula>
    </cfRule>
    <cfRule type="cellIs" dxfId="468" priority="236" stopIfTrue="1" operator="greaterThan">
      <formula>$S$15</formula>
    </cfRule>
    <cfRule type="cellIs" dxfId="467" priority="235" stopIfTrue="1" operator="greaterThan">
      <formula>$T$15</formula>
    </cfRule>
    <cfRule type="cellIs" dxfId="466" priority="233" stopIfTrue="1" operator="greaterThan">
      <formula>$V$15</formula>
    </cfRule>
    <cfRule type="cellIs" dxfId="465" priority="234" stopIfTrue="1" operator="greaterThan">
      <formula>$U$15</formula>
    </cfRule>
  </conditionalFormatting>
  <conditionalFormatting sqref="D16:R16">
    <cfRule type="cellIs" dxfId="464" priority="60" operator="equal">
      <formula>$X$16</formula>
    </cfRule>
    <cfRule type="cellIs" dxfId="463" priority="229" stopIfTrue="1" operator="greaterThan">
      <formula>$V$16</formula>
    </cfRule>
    <cfRule type="cellIs" dxfId="462" priority="230" stopIfTrue="1" operator="greaterThan">
      <formula>$U$16</formula>
    </cfRule>
    <cfRule type="cellIs" dxfId="461" priority="231" stopIfTrue="1" operator="greaterThan">
      <formula>$T$16</formula>
    </cfRule>
    <cfRule type="cellIs" dxfId="460" priority="232" stopIfTrue="1" operator="greaterThan">
      <formula>$S$16</formula>
    </cfRule>
  </conditionalFormatting>
  <conditionalFormatting sqref="D17:R17">
    <cfRule type="cellIs" dxfId="459" priority="59" operator="equal">
      <formula>$X$17</formula>
    </cfRule>
    <cfRule type="cellIs" dxfId="458" priority="225" stopIfTrue="1" operator="greaterThan">
      <formula>$V$17</formula>
    </cfRule>
    <cfRule type="cellIs" dxfId="457" priority="226" stopIfTrue="1" operator="greaterThan">
      <formula>$U$17</formula>
    </cfRule>
    <cfRule type="cellIs" dxfId="456" priority="227" stopIfTrue="1" operator="greaterThan">
      <formula>$T$17</formula>
    </cfRule>
    <cfRule type="cellIs" dxfId="455" priority="228" stopIfTrue="1" operator="greaterThan">
      <formula>$S$17</formula>
    </cfRule>
  </conditionalFormatting>
  <conditionalFormatting sqref="D18:R18">
    <cfRule type="cellIs" dxfId="454" priority="221" stopIfTrue="1" operator="greaterThan">
      <formula>$V$18</formula>
    </cfRule>
    <cfRule type="cellIs" dxfId="453" priority="58" operator="equal">
      <formula>$X$18</formula>
    </cfRule>
    <cfRule type="cellIs" dxfId="452" priority="222" stopIfTrue="1" operator="greaterThan">
      <formula>$U$18</formula>
    </cfRule>
    <cfRule type="cellIs" dxfId="451" priority="224" stopIfTrue="1" operator="greaterThan">
      <formula>$S$18</formula>
    </cfRule>
    <cfRule type="cellIs" dxfId="450" priority="223" stopIfTrue="1" operator="greaterThan">
      <formula>$T$18</formula>
    </cfRule>
  </conditionalFormatting>
  <conditionalFormatting sqref="D19:R19">
    <cfRule type="cellIs" dxfId="449" priority="219" stopIfTrue="1" operator="greaterThan">
      <formula>$T$19</formula>
    </cfRule>
    <cfRule type="cellIs" dxfId="448" priority="217" stopIfTrue="1" operator="greaterThan">
      <formula>$V$19</formula>
    </cfRule>
    <cfRule type="cellIs" dxfId="447" priority="57" operator="equal">
      <formula>$X$19</formula>
    </cfRule>
    <cfRule type="cellIs" dxfId="446" priority="218" stopIfTrue="1" operator="greaterThan">
      <formula>$U$19</formula>
    </cfRule>
    <cfRule type="cellIs" dxfId="445" priority="220" stopIfTrue="1" operator="greaterThan">
      <formula>$S$19</formula>
    </cfRule>
  </conditionalFormatting>
  <conditionalFormatting sqref="D20:R20">
    <cfRule type="cellIs" dxfId="444" priority="216" stopIfTrue="1" operator="greaterThan">
      <formula>$S$20</formula>
    </cfRule>
    <cfRule type="cellIs" dxfId="443" priority="56" operator="equal">
      <formula>$X$20</formula>
    </cfRule>
    <cfRule type="cellIs" dxfId="442" priority="213" stopIfTrue="1" operator="greaterThan">
      <formula>$V$20</formula>
    </cfRule>
    <cfRule type="cellIs" dxfId="441" priority="214" stopIfTrue="1" operator="greaterThan">
      <formula>$U$20</formula>
    </cfRule>
    <cfRule type="cellIs" dxfId="440" priority="215" stopIfTrue="1" operator="greaterThan">
      <formula>$T$20</formula>
    </cfRule>
  </conditionalFormatting>
  <conditionalFormatting sqref="D21:R21">
    <cfRule type="cellIs" dxfId="439" priority="210" stopIfTrue="1" operator="greaterThan">
      <formula>$U$21</formula>
    </cfRule>
    <cfRule type="cellIs" dxfId="438" priority="211" stopIfTrue="1" operator="greaterThan">
      <formula>$T$21</formula>
    </cfRule>
    <cfRule type="cellIs" dxfId="437" priority="55" operator="equal">
      <formula>$X$21</formula>
    </cfRule>
    <cfRule type="cellIs" dxfId="436" priority="212" stopIfTrue="1" operator="greaterThan">
      <formula>$S$21</formula>
    </cfRule>
    <cfRule type="cellIs" dxfId="435" priority="209" stopIfTrue="1" operator="greaterThan">
      <formula>$V$21</formula>
    </cfRule>
  </conditionalFormatting>
  <conditionalFormatting sqref="D22:R22">
    <cfRule type="cellIs" dxfId="434" priority="205" stopIfTrue="1" operator="greaterThan">
      <formula>$V$22</formula>
    </cfRule>
    <cfRule type="cellIs" dxfId="433" priority="206" stopIfTrue="1" operator="greaterThan">
      <formula>$U$22</formula>
    </cfRule>
    <cfRule type="cellIs" dxfId="432" priority="207" stopIfTrue="1" operator="greaterThan">
      <formula>$T$22</formula>
    </cfRule>
    <cfRule type="cellIs" dxfId="431" priority="208" stopIfTrue="1" operator="greaterThan">
      <formula>$S$22</formula>
    </cfRule>
    <cfRule type="cellIs" dxfId="430" priority="54" operator="equal">
      <formula>$X$22</formula>
    </cfRule>
  </conditionalFormatting>
  <conditionalFormatting sqref="D23:R23">
    <cfRule type="cellIs" dxfId="429" priority="204" stopIfTrue="1" operator="greaterThan">
      <formula>$S$23</formula>
    </cfRule>
    <cfRule type="cellIs" dxfId="428" priority="203" stopIfTrue="1" operator="greaterThan">
      <formula>$T$23</formula>
    </cfRule>
    <cfRule type="cellIs" dxfId="427" priority="202" stopIfTrue="1" operator="greaterThan">
      <formula>$U$23</formula>
    </cfRule>
    <cfRule type="cellIs" dxfId="426" priority="53" operator="equal">
      <formula>$X$23</formula>
    </cfRule>
    <cfRule type="cellIs" dxfId="425" priority="201" stopIfTrue="1" operator="greaterThan">
      <formula>$V$23</formula>
    </cfRule>
  </conditionalFormatting>
  <conditionalFormatting sqref="D24:R25">
    <cfRule type="cellIs" dxfId="424" priority="197" stopIfTrue="1" operator="greaterThan">
      <formula>$V$24</formula>
    </cfRule>
    <cfRule type="cellIs" dxfId="423" priority="52" operator="equal">
      <formula>$X$24</formula>
    </cfRule>
    <cfRule type="cellIs" dxfId="422" priority="200" stopIfTrue="1" operator="greaterThan">
      <formula>$S$24</formula>
    </cfRule>
    <cfRule type="cellIs" dxfId="421" priority="199" stopIfTrue="1" operator="greaterThan">
      <formula>$T$24</formula>
    </cfRule>
    <cfRule type="cellIs" dxfId="420" priority="198" stopIfTrue="1" operator="greaterThan">
      <formula>$U$24</formula>
    </cfRule>
  </conditionalFormatting>
  <conditionalFormatting sqref="D26:R26">
    <cfRule type="cellIs" dxfId="419" priority="193" stopIfTrue="1" operator="greaterThan">
      <formula>$V$26</formula>
    </cfRule>
    <cfRule type="cellIs" dxfId="418" priority="195" stopIfTrue="1" operator="greaterThan">
      <formula>$T$26</formula>
    </cfRule>
    <cfRule type="cellIs" dxfId="417" priority="196" stopIfTrue="1" operator="greaterThan">
      <formula>$S$26</formula>
    </cfRule>
    <cfRule type="cellIs" dxfId="416" priority="194" stopIfTrue="1" operator="greaterThan">
      <formula>$U$26</formula>
    </cfRule>
    <cfRule type="cellIs" dxfId="415" priority="51" operator="equal">
      <formula>$X$26</formula>
    </cfRule>
  </conditionalFormatting>
  <conditionalFormatting sqref="D27:R27">
    <cfRule type="cellIs" dxfId="414" priority="191" stopIfTrue="1" operator="greaterThan">
      <formula>$T$27</formula>
    </cfRule>
    <cfRule type="cellIs" dxfId="413" priority="192" stopIfTrue="1" operator="greaterThan">
      <formula>$S$27</formula>
    </cfRule>
    <cfRule type="cellIs" dxfId="412" priority="190" stopIfTrue="1" operator="greaterThan">
      <formula>$U$27</formula>
    </cfRule>
    <cfRule type="cellIs" dxfId="411" priority="50" operator="equal">
      <formula>$X$27</formula>
    </cfRule>
    <cfRule type="cellIs" dxfId="410" priority="189" stopIfTrue="1" operator="greaterThan">
      <formula>$V$27</formula>
    </cfRule>
  </conditionalFormatting>
  <conditionalFormatting sqref="D28:R28">
    <cfRule type="cellIs" dxfId="409" priority="185" stopIfTrue="1" operator="greaterThan">
      <formula>$V$28</formula>
    </cfRule>
    <cfRule type="cellIs" dxfId="408" priority="186" stopIfTrue="1" operator="greaterThan">
      <formula>$U$28</formula>
    </cfRule>
    <cfRule type="cellIs" dxfId="407" priority="187" stopIfTrue="1" operator="greaterThan">
      <formula>$T$28</formula>
    </cfRule>
    <cfRule type="cellIs" dxfId="406" priority="188" stopIfTrue="1" operator="greaterThan">
      <formula>$S$28</formula>
    </cfRule>
    <cfRule type="cellIs" dxfId="405" priority="49" operator="equal">
      <formula>$X$28</formula>
    </cfRule>
  </conditionalFormatting>
  <conditionalFormatting sqref="D29:R29">
    <cfRule type="cellIs" dxfId="404" priority="183" stopIfTrue="1" operator="greaterThan">
      <formula>$T$29</formula>
    </cfRule>
    <cfRule type="cellIs" dxfId="403" priority="182" stopIfTrue="1" operator="greaterThan">
      <formula>$U$29</formula>
    </cfRule>
    <cfRule type="cellIs" dxfId="402" priority="181" stopIfTrue="1" operator="greaterThan">
      <formula>$V$29</formula>
    </cfRule>
    <cfRule type="cellIs" dxfId="401" priority="184" stopIfTrue="1" operator="greaterThan">
      <formula>$S$29</formula>
    </cfRule>
    <cfRule type="cellIs" dxfId="400" priority="48" operator="equal">
      <formula>$X$29</formula>
    </cfRule>
  </conditionalFormatting>
  <conditionalFormatting sqref="D30:R30">
    <cfRule type="cellIs" dxfId="399" priority="180" stopIfTrue="1" operator="greaterThan">
      <formula>$S$30</formula>
    </cfRule>
    <cfRule type="cellIs" dxfId="398" priority="179" stopIfTrue="1" operator="greaterThan">
      <formula>$T$30</formula>
    </cfRule>
    <cfRule type="cellIs" dxfId="397" priority="178" stopIfTrue="1" operator="greaterThan">
      <formula>$U$30</formula>
    </cfRule>
    <cfRule type="cellIs" dxfId="396" priority="47" operator="equal">
      <formula>$X$30</formula>
    </cfRule>
    <cfRule type="cellIs" dxfId="395" priority="177" stopIfTrue="1" operator="greaterThan">
      <formula>$V$30</formula>
    </cfRule>
  </conditionalFormatting>
  <conditionalFormatting sqref="D31:R31">
    <cfRule type="cellIs" dxfId="394" priority="176" stopIfTrue="1" operator="greaterThan">
      <formula>$S$31</formula>
    </cfRule>
    <cfRule type="cellIs" dxfId="393" priority="46" operator="equal">
      <formula>$X$31</formula>
    </cfRule>
    <cfRule type="cellIs" dxfId="392" priority="173" stopIfTrue="1" operator="greaterThan">
      <formula>$V$31</formula>
    </cfRule>
    <cfRule type="cellIs" dxfId="391" priority="174" stopIfTrue="1" operator="greaterThan">
      <formula>$U$31</formula>
    </cfRule>
    <cfRule type="cellIs" dxfId="390" priority="175" stopIfTrue="1" operator="greaterThan">
      <formula>$T$31</formula>
    </cfRule>
  </conditionalFormatting>
  <conditionalFormatting sqref="D32:R32">
    <cfRule type="cellIs" dxfId="389" priority="169" stopIfTrue="1" operator="greaterThan">
      <formula>$V$32</formula>
    </cfRule>
    <cfRule type="cellIs" dxfId="388" priority="170" stopIfTrue="1" operator="greaterThan">
      <formula>$U$32</formula>
    </cfRule>
    <cfRule type="cellIs" dxfId="387" priority="171" stopIfTrue="1" operator="greaterThan">
      <formula>$T$32</formula>
    </cfRule>
    <cfRule type="cellIs" dxfId="386" priority="172" stopIfTrue="1" operator="greaterThan">
      <formula>$S$32</formula>
    </cfRule>
    <cfRule type="cellIs" dxfId="385" priority="45" operator="equal">
      <formula>$X$32</formula>
    </cfRule>
  </conditionalFormatting>
  <conditionalFormatting sqref="D33:R33">
    <cfRule type="cellIs" dxfId="384" priority="165" stopIfTrue="1" operator="greaterThan">
      <formula>$V$33</formula>
    </cfRule>
    <cfRule type="cellIs" dxfId="383" priority="166" stopIfTrue="1" operator="greaterThan">
      <formula>$U$33</formula>
    </cfRule>
    <cfRule type="cellIs" dxfId="382" priority="168" stopIfTrue="1" operator="greaterThan">
      <formula>$S$33</formula>
    </cfRule>
    <cfRule type="cellIs" dxfId="381" priority="44" operator="equal">
      <formula>$X$33</formula>
    </cfRule>
    <cfRule type="cellIs" dxfId="380" priority="167" stopIfTrue="1" operator="greaterThan">
      <formula>$T$33</formula>
    </cfRule>
  </conditionalFormatting>
  <conditionalFormatting sqref="D34:R34">
    <cfRule type="cellIs" dxfId="379" priority="161" stopIfTrue="1" operator="greaterThan">
      <formula>$V$34</formula>
    </cfRule>
    <cfRule type="cellIs" dxfId="378" priority="162" stopIfTrue="1" operator="greaterThan">
      <formula>$U$34</formula>
    </cfRule>
    <cfRule type="cellIs" dxfId="377" priority="163" stopIfTrue="1" operator="greaterThan">
      <formula>$T$34</formula>
    </cfRule>
    <cfRule type="cellIs" dxfId="376" priority="164" stopIfTrue="1" operator="greaterThan">
      <formula>$S$34</formula>
    </cfRule>
    <cfRule type="cellIs" dxfId="375" priority="43" operator="equal">
      <formula>$X$34</formula>
    </cfRule>
  </conditionalFormatting>
  <conditionalFormatting sqref="D35:R35">
    <cfRule type="cellIs" dxfId="374" priority="158" stopIfTrue="1" operator="greaterThan">
      <formula>$U$35</formula>
    </cfRule>
    <cfRule type="cellIs" dxfId="373" priority="159" stopIfTrue="1" operator="greaterThan">
      <formula>$T$35</formula>
    </cfRule>
    <cfRule type="cellIs" dxfId="372" priority="160" stopIfTrue="1" operator="greaterThan">
      <formula>$S$35</formula>
    </cfRule>
    <cfRule type="cellIs" dxfId="371" priority="157" stopIfTrue="1" operator="greaterThan">
      <formula>$V$35</formula>
    </cfRule>
    <cfRule type="cellIs" dxfId="370" priority="42" operator="equal">
      <formula>$X$35</formula>
    </cfRule>
  </conditionalFormatting>
  <conditionalFormatting sqref="D36:R36">
    <cfRule type="cellIs" dxfId="369" priority="156" stopIfTrue="1" operator="greaterThan">
      <formula>$S$36</formula>
    </cfRule>
    <cfRule type="cellIs" dxfId="368" priority="154" stopIfTrue="1" operator="greaterThan">
      <formula>$U$36</formula>
    </cfRule>
    <cfRule type="cellIs" dxfId="367" priority="153" stopIfTrue="1" operator="greaterThan">
      <formula>$V$36</formula>
    </cfRule>
    <cfRule type="cellIs" dxfId="366" priority="155" stopIfTrue="1" operator="greaterThan">
      <formula>$T$36</formula>
    </cfRule>
    <cfRule type="cellIs" dxfId="365" priority="41" operator="equal">
      <formula>$X$36</formula>
    </cfRule>
  </conditionalFormatting>
  <conditionalFormatting sqref="D37:R37">
    <cfRule type="cellIs" dxfId="364" priority="40" operator="equal">
      <formula>$X$37</formula>
    </cfRule>
    <cfRule type="cellIs" dxfId="363" priority="150" stopIfTrue="1" operator="greaterThan">
      <formula>$U$37</formula>
    </cfRule>
    <cfRule type="cellIs" dxfId="362" priority="151" stopIfTrue="1" operator="greaterThan">
      <formula>$T$37</formula>
    </cfRule>
    <cfRule type="cellIs" dxfId="361" priority="152" stopIfTrue="1" operator="greaterThan">
      <formula>$S$37</formula>
    </cfRule>
    <cfRule type="cellIs" dxfId="360" priority="149" stopIfTrue="1" operator="greaterThan">
      <formula>$V$37</formula>
    </cfRule>
  </conditionalFormatting>
  <conditionalFormatting sqref="D38:R38">
    <cfRule type="cellIs" dxfId="359" priority="145" stopIfTrue="1" operator="greaterThan">
      <formula>$V$38</formula>
    </cfRule>
    <cfRule type="cellIs" dxfId="358" priority="147" stopIfTrue="1" operator="greaterThan">
      <formula>$T$38</formula>
    </cfRule>
    <cfRule type="cellIs" dxfId="357" priority="39" operator="equal">
      <formula>$X$38</formula>
    </cfRule>
    <cfRule type="cellIs" dxfId="356" priority="148" stopIfTrue="1" operator="greaterThan">
      <formula>$S$38</formula>
    </cfRule>
    <cfRule type="cellIs" dxfId="355" priority="146" stopIfTrue="1" operator="greaterThan">
      <formula>$U$38</formula>
    </cfRule>
  </conditionalFormatting>
  <conditionalFormatting sqref="D39:R39">
    <cfRule type="cellIs" dxfId="354" priority="144" stopIfTrue="1" operator="greaterThan">
      <formula>$S$39</formula>
    </cfRule>
    <cfRule type="cellIs" dxfId="353" priority="143" stopIfTrue="1" operator="greaterThan">
      <formula>$T$39</formula>
    </cfRule>
    <cfRule type="cellIs" dxfId="352" priority="142" stopIfTrue="1" operator="greaterThan">
      <formula>$U$39</formula>
    </cfRule>
    <cfRule type="cellIs" dxfId="351" priority="141" stopIfTrue="1" operator="greaterThan">
      <formula>$V$39</formula>
    </cfRule>
    <cfRule type="cellIs" dxfId="350" priority="38" operator="equal">
      <formula>$X$39</formula>
    </cfRule>
  </conditionalFormatting>
  <conditionalFormatting sqref="D40:R40">
    <cfRule type="cellIs" dxfId="349" priority="138" stopIfTrue="1" operator="greaterThan">
      <formula>$U$40</formula>
    </cfRule>
    <cfRule type="cellIs" dxfId="348" priority="139" stopIfTrue="1" operator="greaterThan">
      <formula>$T$40</formula>
    </cfRule>
    <cfRule type="cellIs" dxfId="347" priority="140" stopIfTrue="1" operator="greaterThan">
      <formula>$S$40</formula>
    </cfRule>
    <cfRule type="cellIs" dxfId="346" priority="37" operator="equal">
      <formula>$X$40</formula>
    </cfRule>
    <cfRule type="cellIs" dxfId="345" priority="137" stopIfTrue="1" operator="greaterThan">
      <formula>$V$40</formula>
    </cfRule>
  </conditionalFormatting>
  <conditionalFormatting sqref="D41:R41">
    <cfRule type="cellIs" dxfId="344" priority="133" stopIfTrue="1" operator="greaterThan">
      <formula>$V$41</formula>
    </cfRule>
    <cfRule type="cellIs" dxfId="343" priority="135" stopIfTrue="1" operator="greaterThan">
      <formula>$T$41</formula>
    </cfRule>
    <cfRule type="cellIs" dxfId="342" priority="36" operator="equal">
      <formula>$X$41</formula>
    </cfRule>
    <cfRule type="cellIs" dxfId="341" priority="134" stopIfTrue="1" operator="greaterThan">
      <formula>$U$41</formula>
    </cfRule>
    <cfRule type="cellIs" dxfId="340" priority="136" stopIfTrue="1" operator="greaterThan">
      <formula>$S$41</formula>
    </cfRule>
  </conditionalFormatting>
  <conditionalFormatting sqref="D42:R42">
    <cfRule type="cellIs" dxfId="339" priority="132" stopIfTrue="1" operator="greaterThan">
      <formula>$S$42</formula>
    </cfRule>
    <cfRule type="cellIs" dxfId="338" priority="35" operator="equal">
      <formula>$X$42</formula>
    </cfRule>
    <cfRule type="cellIs" dxfId="337" priority="131" stopIfTrue="1" operator="greaterThan">
      <formula>$T$42</formula>
    </cfRule>
    <cfRule type="cellIs" dxfId="336" priority="130" stopIfTrue="1" operator="greaterThan">
      <formula>$U$42</formula>
    </cfRule>
    <cfRule type="cellIs" dxfId="335" priority="129" stopIfTrue="1" operator="greaterThan">
      <formula>$V$42</formula>
    </cfRule>
  </conditionalFormatting>
  <conditionalFormatting sqref="D43:R43">
    <cfRule type="cellIs" dxfId="334" priority="34" operator="equal">
      <formula>$X$43</formula>
    </cfRule>
    <cfRule type="cellIs" dxfId="333" priority="125" stopIfTrue="1" operator="greaterThan">
      <formula>$V$43</formula>
    </cfRule>
    <cfRule type="cellIs" dxfId="332" priority="126" stopIfTrue="1" operator="greaterThan">
      <formula>$U$43</formula>
    </cfRule>
    <cfRule type="cellIs" dxfId="331" priority="127" stopIfTrue="1" operator="greaterThan">
      <formula>$T$43</formula>
    </cfRule>
    <cfRule type="cellIs" dxfId="330" priority="128" stopIfTrue="1" operator="greaterThan">
      <formula>$S$43</formula>
    </cfRule>
  </conditionalFormatting>
  <conditionalFormatting sqref="D44:R44">
    <cfRule type="cellIs" dxfId="329" priority="33" operator="equal">
      <formula>$X$44</formula>
    </cfRule>
    <cfRule type="cellIs" dxfId="328" priority="123" stopIfTrue="1" operator="greaterThan">
      <formula>$T$44</formula>
    </cfRule>
    <cfRule type="cellIs" dxfId="327" priority="121" stopIfTrue="1" operator="greaterThan">
      <formula>$V$44</formula>
    </cfRule>
    <cfRule type="cellIs" dxfId="326" priority="122" stopIfTrue="1" operator="greaterThan">
      <formula>$U$44</formula>
    </cfRule>
    <cfRule type="cellIs" dxfId="325" priority="124" stopIfTrue="1" operator="greaterThan">
      <formula>$S$44</formula>
    </cfRule>
  </conditionalFormatting>
  <conditionalFormatting sqref="D45:R45">
    <cfRule type="cellIs" dxfId="324" priority="32" operator="equal">
      <formula>$X$45</formula>
    </cfRule>
    <cfRule type="cellIs" dxfId="323" priority="117" stopIfTrue="1" operator="greaterThan">
      <formula>$V$45</formula>
    </cfRule>
    <cfRule type="cellIs" dxfId="322" priority="118" stopIfTrue="1" operator="greaterThan">
      <formula>$U$45</formula>
    </cfRule>
    <cfRule type="cellIs" dxfId="321" priority="119" stopIfTrue="1" operator="greaterThan">
      <formula>$T$45</formula>
    </cfRule>
    <cfRule type="cellIs" dxfId="320" priority="120" stopIfTrue="1" operator="greaterThan">
      <formula>$S$45</formula>
    </cfRule>
  </conditionalFormatting>
  <conditionalFormatting sqref="D46:R46">
    <cfRule type="cellIs" dxfId="319" priority="31" operator="equal">
      <formula>$X$46</formula>
    </cfRule>
    <cfRule type="cellIs" dxfId="318" priority="115" stopIfTrue="1" operator="greaterThan">
      <formula>$T$46</formula>
    </cfRule>
    <cfRule type="cellIs" dxfId="317" priority="116" stopIfTrue="1" operator="greaterThan">
      <formula>$S$46</formula>
    </cfRule>
    <cfRule type="cellIs" dxfId="316" priority="114" stopIfTrue="1" operator="greaterThan">
      <formula>$U$46</formula>
    </cfRule>
    <cfRule type="cellIs" dxfId="315" priority="113" stopIfTrue="1" operator="greaterThan">
      <formula>$V$46</formula>
    </cfRule>
  </conditionalFormatting>
  <conditionalFormatting sqref="D47:R47">
    <cfRule type="cellIs" dxfId="314" priority="30" operator="equal">
      <formula>$X$47</formula>
    </cfRule>
    <cfRule type="cellIs" dxfId="313" priority="110" stopIfTrue="1" operator="greaterThan">
      <formula>$U$47</formula>
    </cfRule>
    <cfRule type="cellIs" dxfId="312" priority="112" stopIfTrue="1" operator="greaterThan">
      <formula>$S$47</formula>
    </cfRule>
    <cfRule type="cellIs" dxfId="311" priority="111" stopIfTrue="1" operator="greaterThan">
      <formula>$T$47</formula>
    </cfRule>
    <cfRule type="cellIs" dxfId="310" priority="109" stopIfTrue="1" operator="greaterThan">
      <formula>$V$47</formula>
    </cfRule>
  </conditionalFormatting>
  <conditionalFormatting sqref="D48:R48">
    <cfRule type="cellIs" dxfId="309" priority="29" operator="equal">
      <formula>$X$48</formula>
    </cfRule>
    <cfRule type="cellIs" dxfId="308" priority="108" stopIfTrue="1" operator="greaterThan">
      <formula>$S$48</formula>
    </cfRule>
    <cfRule type="cellIs" dxfId="307" priority="107" stopIfTrue="1" operator="greaterThan">
      <formula>$T$48</formula>
    </cfRule>
    <cfRule type="cellIs" dxfId="306" priority="106" stopIfTrue="1" operator="greaterThan">
      <formula>$U$48</formula>
    </cfRule>
    <cfRule type="cellIs" dxfId="305" priority="105" stopIfTrue="1" operator="greaterThan">
      <formula>$V$48</formula>
    </cfRule>
  </conditionalFormatting>
  <conditionalFormatting sqref="D49:R49">
    <cfRule type="cellIs" dxfId="304" priority="28" operator="equal">
      <formula>$X$49</formula>
    </cfRule>
    <cfRule type="cellIs" dxfId="303" priority="101" stopIfTrue="1" operator="greaterThan">
      <formula>$V$49</formula>
    </cfRule>
    <cfRule type="cellIs" dxfId="302" priority="102" stopIfTrue="1" operator="greaterThan">
      <formula>$U$49</formula>
    </cfRule>
    <cfRule type="cellIs" dxfId="301" priority="104" stopIfTrue="1" operator="greaterThan">
      <formula>$S$49</formula>
    </cfRule>
    <cfRule type="cellIs" dxfId="300" priority="103" stopIfTrue="1" operator="greaterThan">
      <formula>$T$49</formula>
    </cfRule>
  </conditionalFormatting>
  <conditionalFormatting sqref="D50:R50">
    <cfRule type="cellIs" dxfId="299" priority="100" stopIfTrue="1" operator="greaterThan">
      <formula>$S$50</formula>
    </cfRule>
    <cfRule type="cellIs" dxfId="298" priority="97" stopIfTrue="1" operator="greaterThan">
      <formula>$V$50</formula>
    </cfRule>
    <cfRule type="cellIs" dxfId="297" priority="27" operator="equal">
      <formula>$X$50</formula>
    </cfRule>
    <cfRule type="cellIs" dxfId="296" priority="98" stopIfTrue="1" operator="greaterThan">
      <formula>$U$50</formula>
    </cfRule>
    <cfRule type="cellIs" dxfId="295" priority="99" stopIfTrue="1" operator="greaterThan">
      <formula>$T$50</formula>
    </cfRule>
  </conditionalFormatting>
  <conditionalFormatting sqref="D51:R51">
    <cfRule type="cellIs" dxfId="294" priority="26" operator="equal">
      <formula>$X$51</formula>
    </cfRule>
    <cfRule type="cellIs" dxfId="293" priority="93" stopIfTrue="1" operator="greaterThan">
      <formula>$V$51</formula>
    </cfRule>
    <cfRule type="cellIs" dxfId="292" priority="94" stopIfTrue="1" operator="greaterThan">
      <formula>$U$51</formula>
    </cfRule>
    <cfRule type="cellIs" dxfId="291" priority="95" stopIfTrue="1" operator="greaterThan">
      <formula>$T$51</formula>
    </cfRule>
    <cfRule type="cellIs" dxfId="290" priority="96" stopIfTrue="1" operator="greaterThan">
      <formula>$S$51</formula>
    </cfRule>
  </conditionalFormatting>
  <conditionalFormatting sqref="D52:R52">
    <cfRule type="cellIs" dxfId="289" priority="89" stopIfTrue="1" operator="greaterThan">
      <formula>$V$52</formula>
    </cfRule>
    <cfRule type="cellIs" dxfId="288" priority="25" operator="equal">
      <formula>$X$52</formula>
    </cfRule>
    <cfRule type="cellIs" dxfId="287" priority="92" stopIfTrue="1" operator="greaterThan">
      <formula>$S$52</formula>
    </cfRule>
    <cfRule type="cellIs" dxfId="286" priority="91" stopIfTrue="1" operator="greaterThan">
      <formula>$T$52</formula>
    </cfRule>
    <cfRule type="cellIs" dxfId="285" priority="90" stopIfTrue="1" operator="greaterThan">
      <formula>$U$52</formula>
    </cfRule>
  </conditionalFormatting>
  <conditionalFormatting sqref="D53:R53">
    <cfRule type="cellIs" priority="77" stopIfTrue="1" operator="equal">
      <formula>$T$53</formula>
    </cfRule>
    <cfRule type="cellIs" dxfId="284" priority="80" stopIfTrue="1" operator="notBetween">
      <formula>$U$53</formula>
      <formula>$V$53</formula>
    </cfRule>
  </conditionalFormatting>
  <conditionalFormatting sqref="D54:R54">
    <cfRule type="cellIs" priority="76" stopIfTrue="1" operator="equal">
      <formula>$U$54</formula>
    </cfRule>
    <cfRule type="cellIs" dxfId="283" priority="79" stopIfTrue="1" operator="notEqual">
      <formula>$V$54</formula>
    </cfRule>
  </conditionalFormatting>
  <conditionalFormatting sqref="D55:R55">
    <cfRule type="cellIs" priority="75" stopIfTrue="1" operator="equal">
      <formula>$U$55</formula>
    </cfRule>
    <cfRule type="cellIs" dxfId="282" priority="78" stopIfTrue="1" operator="notEqual">
      <formula>$V$55</formula>
    </cfRule>
  </conditionalFormatting>
  <conditionalFormatting sqref="D56:R56">
    <cfRule type="cellIs" dxfId="281" priority="85" stopIfTrue="1" operator="greaterThan">
      <formula>$V$56</formula>
    </cfRule>
    <cfRule type="cellIs" dxfId="280" priority="88" stopIfTrue="1" operator="greaterThan">
      <formula>$S$56</formula>
    </cfRule>
    <cfRule type="cellIs" dxfId="279" priority="87" stopIfTrue="1" operator="greaterThan">
      <formula>$T$56</formula>
    </cfRule>
    <cfRule type="cellIs" dxfId="278" priority="86" stopIfTrue="1" operator="greaterThan">
      <formula>$U$56</formula>
    </cfRule>
    <cfRule type="cellIs" dxfId="277" priority="24" operator="equal">
      <formula>$X$56</formula>
    </cfRule>
  </conditionalFormatting>
  <conditionalFormatting sqref="D57:R57">
    <cfRule type="cellIs" dxfId="276" priority="23" operator="equal">
      <formula>$X$57</formula>
    </cfRule>
    <cfRule type="cellIs" dxfId="275" priority="84" stopIfTrue="1" operator="greaterThan">
      <formula>$S$57</formula>
    </cfRule>
    <cfRule type="cellIs" dxfId="274" priority="81" stopIfTrue="1" operator="greaterThan">
      <formula>$V$57</formula>
    </cfRule>
    <cfRule type="cellIs" dxfId="273" priority="82" stopIfTrue="1" operator="greaterThan">
      <formula>$U$57</formula>
    </cfRule>
    <cfRule type="cellIs" dxfId="272" priority="83" stopIfTrue="1" operator="greaterThan">
      <formula>$T$57</formula>
    </cfRule>
  </conditionalFormatting>
  <conditionalFormatting sqref="D58:R58">
    <cfRule type="cellIs" dxfId="271" priority="8" stopIfTrue="1" operator="equal">
      <formula>$V$58</formula>
    </cfRule>
    <cfRule type="cellIs" priority="7" stopIfTrue="1" operator="equal">
      <formula>$W$58</formula>
    </cfRule>
  </conditionalFormatting>
  <conditionalFormatting sqref="D59:R59">
    <cfRule type="cellIs" priority="1" operator="equal">
      <formula>$W$58</formula>
    </cfRule>
    <cfRule type="cellIs" dxfId="270" priority="2" operator="equal">
      <formula>$V$59</formula>
    </cfRule>
  </conditionalFormatting>
  <conditionalFormatting sqref="D60:R60">
    <cfRule type="cellIs" dxfId="269" priority="4" stopIfTrue="1" operator="notEqual">
      <formula>$V$60</formula>
    </cfRule>
    <cfRule type="cellIs" dxfId="268" priority="3" stopIfTrue="1" operator="equal">
      <formula>$W$6</formula>
    </cfRule>
  </conditionalFormatting>
  <conditionalFormatting sqref="P6">
    <cfRule type="cellIs" dxfId="267" priority="16" stopIfTrue="1" operator="greaterThan">
      <formula>$S$6</formula>
    </cfRule>
    <cfRule type="cellIs" dxfId="266" priority="15" stopIfTrue="1" operator="greaterThan">
      <formula>$T$6</formula>
    </cfRule>
    <cfRule type="cellIs" dxfId="265" priority="14" stopIfTrue="1" operator="greaterThan">
      <formula>$U$6</formula>
    </cfRule>
    <cfRule type="cellIs" dxfId="264" priority="13" stopIfTrue="1" operator="greaterThan">
      <formula>$V$6</formula>
    </cfRule>
  </conditionalFormatting>
  <conditionalFormatting sqref="P7:R7">
    <cfRule type="cellIs" dxfId="263" priority="12" stopIfTrue="1" operator="equal">
      <formula>$V$7</formula>
    </cfRule>
  </conditionalFormatting>
  <conditionalFormatting sqref="P8:R57">
    <cfRule type="cellIs" dxfId="262" priority="20" stopIfTrue="1" operator="greaterThan">
      <formula>$U$8</formula>
    </cfRule>
    <cfRule type="cellIs" dxfId="261" priority="18" stopIfTrue="1" operator="equal">
      <formula>$W$6</formula>
    </cfRule>
    <cfRule type="cellIs" dxfId="260" priority="17" stopIfTrue="1" operator="equal">
      <formula>$X$8</formula>
    </cfRule>
    <cfRule type="cellIs" dxfId="259" priority="22" stopIfTrue="1" operator="greaterThan">
      <formula>$S$8</formula>
    </cfRule>
    <cfRule type="cellIs" dxfId="258" priority="21" stopIfTrue="1" operator="greaterThan">
      <formula>$T$8</formula>
    </cfRule>
    <cfRule type="cellIs" dxfId="257" priority="19" stopIfTrue="1" operator="greaterThan">
      <formula>$V$8</formula>
    </cfRule>
  </conditionalFormatting>
  <conditionalFormatting sqref="V58">
    <cfRule type="cellIs" dxfId="256" priority="10" stopIfTrue="1" operator="equal">
      <formula>$V$57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3E4B-87CA-4B65-8054-938DF7A1D7E9}">
  <dimension ref="A1:AH64"/>
  <sheetViews>
    <sheetView zoomScale="85" zoomScaleNormal="85" workbookViewId="0">
      <selection activeCell="J64" sqref="J64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30" width="18.375" style="5" hidden="1" customWidth="1"/>
    <col min="31" max="34" width="9" style="5" hidden="1" customWidth="1"/>
    <col min="35" max="16384" width="9" style="5"/>
  </cols>
  <sheetData>
    <row r="1" spans="1:34" ht="21" x14ac:dyDescent="0.15">
      <c r="A1" s="55" t="s">
        <v>134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34" x14ac:dyDescent="0.15">
      <c r="D2" s="25" t="s">
        <v>64</v>
      </c>
      <c r="E2" s="5" t="s">
        <v>144</v>
      </c>
      <c r="AF2" s="57" t="s">
        <v>130</v>
      </c>
      <c r="AG2" s="57"/>
      <c r="AH2" s="57"/>
    </row>
    <row r="3" spans="1:34" x14ac:dyDescent="0.15">
      <c r="AF3" s="57"/>
      <c r="AG3" s="57"/>
      <c r="AH3" s="57"/>
    </row>
    <row r="4" spans="1:34" ht="14.25" thickBot="1" x14ac:dyDescent="0.2">
      <c r="A4" s="56" t="s">
        <v>58</v>
      </c>
      <c r="B4" s="56"/>
      <c r="C4" s="56"/>
      <c r="D4" s="33">
        <v>46125</v>
      </c>
      <c r="E4" s="33">
        <v>46153</v>
      </c>
      <c r="F4" s="33">
        <v>46181</v>
      </c>
      <c r="G4" s="33">
        <v>46216</v>
      </c>
      <c r="H4" s="33">
        <v>46244</v>
      </c>
      <c r="I4" s="33">
        <v>46279</v>
      </c>
      <c r="J4" s="33">
        <v>46300</v>
      </c>
      <c r="K4" s="33"/>
      <c r="L4" s="33"/>
      <c r="M4" s="33"/>
      <c r="N4" s="33"/>
      <c r="O4" s="33"/>
      <c r="P4" s="26" t="s">
        <v>92</v>
      </c>
      <c r="Q4" s="27" t="s">
        <v>93</v>
      </c>
      <c r="R4" s="27" t="s">
        <v>94</v>
      </c>
      <c r="S4" s="36">
        <v>0.1</v>
      </c>
      <c r="T4" s="36">
        <v>0.2</v>
      </c>
      <c r="U4" s="36">
        <v>0.5</v>
      </c>
      <c r="V4" s="36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5" t="s">
        <v>129</v>
      </c>
      <c r="AF4" s="26" t="s">
        <v>92</v>
      </c>
      <c r="AG4" s="27" t="s">
        <v>93</v>
      </c>
      <c r="AH4" s="27" t="s">
        <v>94</v>
      </c>
    </row>
    <row r="5" spans="1:34" ht="14.25" thickTop="1" x14ac:dyDescent="0.15">
      <c r="A5" s="6" t="s">
        <v>50</v>
      </c>
      <c r="B5" s="6" t="s">
        <v>51</v>
      </c>
      <c r="C5" s="6" t="s">
        <v>52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28"/>
      <c r="R5" s="28"/>
      <c r="AF5" s="29"/>
      <c r="AG5" s="28"/>
      <c r="AH5" s="28"/>
    </row>
    <row r="6" spans="1:34" x14ac:dyDescent="0.15">
      <c r="A6" s="7">
        <v>1</v>
      </c>
      <c r="B6" s="3" t="s">
        <v>0</v>
      </c>
      <c r="C6" s="7" t="s">
        <v>65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40"/>
      <c r="P6" s="41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0</v>
      </c>
      <c r="AC6" s="5">
        <f>AA6*Y6</f>
        <v>0</v>
      </c>
      <c r="AD6" s="5">
        <f>SUM(D6:O6)</f>
        <v>0</v>
      </c>
      <c r="AE6" s="5">
        <f>(AC6+AD6)/Z6</f>
        <v>0</v>
      </c>
      <c r="AF6" s="41">
        <f>MAX(D6:O6)</f>
        <v>0</v>
      </c>
      <c r="AG6" s="8">
        <f>MIN(D6:O6)</f>
        <v>0</v>
      </c>
      <c r="AH6" s="8">
        <f>IF(Z6=AB6,Y6,AE6)</f>
        <v>0</v>
      </c>
    </row>
    <row r="7" spans="1:34" x14ac:dyDescent="0.15">
      <c r="A7" s="9">
        <v>2</v>
      </c>
      <c r="B7" s="1" t="s">
        <v>1</v>
      </c>
      <c r="C7" s="9" t="s">
        <v>53</v>
      </c>
      <c r="D7" s="10"/>
      <c r="E7" s="10" t="s">
        <v>96</v>
      </c>
      <c r="F7" s="10" t="s">
        <v>96</v>
      </c>
      <c r="G7" s="10" t="s">
        <v>96</v>
      </c>
      <c r="H7" s="10" t="s">
        <v>96</v>
      </c>
      <c r="I7" s="10" t="s">
        <v>96</v>
      </c>
      <c r="J7" s="10" t="s">
        <v>96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32"/>
      <c r="Q7" s="10"/>
      <c r="R7" s="10"/>
      <c r="U7" s="5" t="s">
        <v>96</v>
      </c>
      <c r="V7" s="5" t="s">
        <v>97</v>
      </c>
      <c r="X7" s="5" t="s">
        <v>100</v>
      </c>
      <c r="AF7" s="32"/>
      <c r="AG7" s="8"/>
      <c r="AH7" s="10"/>
    </row>
    <row r="8" spans="1:34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32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7" si="3">AB8*Y8</f>
        <v>3.5999999999999999E-3</v>
      </c>
      <c r="AD8" s="5">
        <f t="shared" ref="AD8:AD57" si="4">SUM(D8:O8)</f>
        <v>0</v>
      </c>
      <c r="AE8" s="5">
        <f t="shared" ref="AE8:AE57" si="5">(AC8+AD8)/Z8</f>
        <v>2.9999999999999997E-4</v>
      </c>
      <c r="AF8" s="32" t="str">
        <f>IF(COUNT(D8:O8)&gt;=1,MAX(D8:O8),"&lt;0.0003")</f>
        <v>&lt;0.0003</v>
      </c>
      <c r="AG8" s="8">
        <f>IF(COUNTIF(D8:O8,"~&lt;*")&gt;=1,"&lt;0.0003",MIN(D8:O8))</f>
        <v>0</v>
      </c>
      <c r="AH8" s="46" t="str">
        <f t="shared" ref="AH8:AH57" si="6">IF(Z8=0,"",IF(Z8=AB8,"&lt;"&amp;Y8,AE8))</f>
        <v>&lt;0.0003</v>
      </c>
    </row>
    <row r="9" spans="1:34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32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7">12-AA9</f>
        <v>12</v>
      </c>
      <c r="AA9" s="5">
        <f t="shared" ref="AA9:AA57" si="8">COUNTIF(D9:O9,"-")</f>
        <v>0</v>
      </c>
      <c r="AB9" s="5">
        <f t="shared" ref="AB9:AB57" si="9">Z9-COUNT(D9:O9)</f>
        <v>12</v>
      </c>
      <c r="AC9" s="5">
        <f t="shared" si="3"/>
        <v>6.0000000000000006E-4</v>
      </c>
      <c r="AD9" s="5">
        <f t="shared" si="4"/>
        <v>0</v>
      </c>
      <c r="AE9" s="5">
        <f t="shared" si="5"/>
        <v>5.0000000000000002E-5</v>
      </c>
      <c r="AF9" s="32" t="str">
        <f>IF(COUNT(D9:O9)&gt;=1,MAX(D9:O9),"&lt;0.00005")</f>
        <v>&lt;0.00005</v>
      </c>
      <c r="AG9" s="8">
        <f>IF(COUNTIF(D9:O9,"~&lt;*")&gt;=1,"&lt;0.00005",MIN(D9:O9))</f>
        <v>0</v>
      </c>
      <c r="AH9" s="10" t="str">
        <f t="shared" si="6"/>
        <v>&lt;0.00005</v>
      </c>
    </row>
    <row r="10" spans="1:34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32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7"/>
        <v>12</v>
      </c>
      <c r="AA10" s="5">
        <f t="shared" si="8"/>
        <v>0</v>
      </c>
      <c r="AB10" s="5">
        <f t="shared" si="9"/>
        <v>12</v>
      </c>
      <c r="AC10" s="5">
        <f t="shared" si="3"/>
        <v>1.2E-2</v>
      </c>
      <c r="AD10" s="5">
        <f t="shared" si="4"/>
        <v>0</v>
      </c>
      <c r="AE10" s="5">
        <f t="shared" si="5"/>
        <v>1E-3</v>
      </c>
      <c r="AF10" s="32" t="str">
        <f>IF(COUNT(D10:O10)&gt;=1,MAX(D10:O10),"&lt;0.001")</f>
        <v>&lt;0.001</v>
      </c>
      <c r="AG10" s="8">
        <f>IF(COUNTIF(D10:O10,"~&lt;*")&gt;=1,"&lt;0.001",MIN(D10:O10))</f>
        <v>0</v>
      </c>
      <c r="AH10" s="10" t="str">
        <f t="shared" si="6"/>
        <v>&lt;0.001</v>
      </c>
    </row>
    <row r="11" spans="1:34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32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7"/>
        <v>12</v>
      </c>
      <c r="AA11" s="5">
        <f t="shared" si="8"/>
        <v>0</v>
      </c>
      <c r="AB11" s="5">
        <f t="shared" si="9"/>
        <v>12</v>
      </c>
      <c r="AC11" s="5">
        <f t="shared" si="3"/>
        <v>1.2E-2</v>
      </c>
      <c r="AD11" s="5">
        <f t="shared" si="4"/>
        <v>0</v>
      </c>
      <c r="AE11" s="5">
        <f t="shared" si="5"/>
        <v>1E-3</v>
      </c>
      <c r="AF11" s="32" t="str">
        <f>IF(COUNT(D11:O11)&gt;=1,MAX(D11:O11),"&lt;0.001")</f>
        <v>&lt;0.001</v>
      </c>
      <c r="AG11" s="8">
        <f>IF(COUNTIF(D11:O11,"~&lt;*")&gt;=1,"&lt;0.001",MIN(D11:O11))</f>
        <v>0</v>
      </c>
      <c r="AH11" s="10" t="str">
        <f t="shared" si="6"/>
        <v>&lt;0.001</v>
      </c>
    </row>
    <row r="12" spans="1:34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32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7"/>
        <v>12</v>
      </c>
      <c r="AA12" s="5">
        <f t="shared" si="8"/>
        <v>0</v>
      </c>
      <c r="AB12" s="5">
        <f t="shared" si="9"/>
        <v>12</v>
      </c>
      <c r="AC12" s="5">
        <f t="shared" si="3"/>
        <v>1.2E-2</v>
      </c>
      <c r="AD12" s="5">
        <f t="shared" si="4"/>
        <v>0</v>
      </c>
      <c r="AE12" s="5">
        <f t="shared" si="5"/>
        <v>1E-3</v>
      </c>
      <c r="AF12" s="32" t="str">
        <f>IF(COUNT(D12:O12)&gt;=1,MAX(D12:O12),"&lt;0.001")</f>
        <v>&lt;0.001</v>
      </c>
      <c r="AG12" s="8">
        <f>IF(COUNTIF(D12:O12,"~&lt;*")&gt;=1,"&lt;0.001",MIN(D12:O12))</f>
        <v>0</v>
      </c>
      <c r="AH12" s="10" t="str">
        <f t="shared" si="6"/>
        <v>&lt;0.001</v>
      </c>
    </row>
    <row r="13" spans="1:34" x14ac:dyDescent="0.15">
      <c r="A13" s="9">
        <v>8</v>
      </c>
      <c r="B13" s="1" t="s">
        <v>7</v>
      </c>
      <c r="C13" s="9" t="s">
        <v>91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32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7"/>
        <v>12</v>
      </c>
      <c r="AA13" s="5">
        <f t="shared" si="8"/>
        <v>0</v>
      </c>
      <c r="AB13" s="5">
        <f t="shared" si="9"/>
        <v>12</v>
      </c>
      <c r="AC13" s="5">
        <f t="shared" si="3"/>
        <v>2.4E-2</v>
      </c>
      <c r="AD13" s="5">
        <f t="shared" si="4"/>
        <v>0</v>
      </c>
      <c r="AE13" s="5">
        <f t="shared" si="5"/>
        <v>2E-3</v>
      </c>
      <c r="AF13" s="32" t="str">
        <f>IF(COUNT(D13:O13)&gt;=1,MAX(D13:O13),"&lt;0.002")</f>
        <v>&lt;0.002</v>
      </c>
      <c r="AG13" s="8">
        <f>IF(COUNTIF(D13:O13,"~&lt;*")&gt;=1,"&lt;0.002",MIN(D13:O13))</f>
        <v>0</v>
      </c>
      <c r="AH13" s="10" t="str">
        <f t="shared" si="6"/>
        <v>&lt;0.002</v>
      </c>
    </row>
    <row r="14" spans="1:34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32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7"/>
        <v>12</v>
      </c>
      <c r="AA14" s="5">
        <f t="shared" si="8"/>
        <v>0</v>
      </c>
      <c r="AB14" s="5">
        <f t="shared" si="9"/>
        <v>12</v>
      </c>
      <c r="AC14" s="5">
        <f t="shared" si="3"/>
        <v>4.8000000000000001E-2</v>
      </c>
      <c r="AD14" s="5">
        <f t="shared" si="4"/>
        <v>0</v>
      </c>
      <c r="AE14" s="5">
        <f t="shared" si="5"/>
        <v>4.0000000000000001E-3</v>
      </c>
      <c r="AF14" s="32" t="str">
        <f>IF(COUNT(D14:O14)&gt;=1,MAX(D14:O14),"&lt;0.004")</f>
        <v>&lt;0.004</v>
      </c>
      <c r="AG14" s="8">
        <f>IF(COUNTIF(D14:O14,"~&lt;*")&gt;=1,"&lt;0.004",MIN(D14:O14))</f>
        <v>0</v>
      </c>
      <c r="AH14" s="10" t="str">
        <f t="shared" si="6"/>
        <v>&lt;0.004</v>
      </c>
    </row>
    <row r="15" spans="1:34" x14ac:dyDescent="0.15">
      <c r="A15" s="9">
        <v>10</v>
      </c>
      <c r="B15" s="1" t="s">
        <v>9</v>
      </c>
      <c r="C15" s="9" t="s">
        <v>68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32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7"/>
        <v>12</v>
      </c>
      <c r="AA15" s="5">
        <f t="shared" si="8"/>
        <v>0</v>
      </c>
      <c r="AB15" s="5">
        <f t="shared" si="9"/>
        <v>12</v>
      </c>
      <c r="AC15" s="5">
        <f t="shared" si="3"/>
        <v>1.2E-2</v>
      </c>
      <c r="AD15" s="5">
        <f t="shared" si="4"/>
        <v>0</v>
      </c>
      <c r="AE15" s="5">
        <f t="shared" si="5"/>
        <v>1E-3</v>
      </c>
      <c r="AF15" s="32" t="str">
        <f>IF(COUNT(D15:O15)&gt;=1,MAX(D15:O15),"&lt;0.001")</f>
        <v>&lt;0.001</v>
      </c>
      <c r="AG15" s="8">
        <f>IF(COUNTIF(D15:O15,"~&lt;*")&gt;=1,"&lt;0.001",MIN(D15:O15))</f>
        <v>0</v>
      </c>
      <c r="AH15" s="10" t="str">
        <f t="shared" si="6"/>
        <v>&lt;0.001</v>
      </c>
    </row>
    <row r="16" spans="1:34" x14ac:dyDescent="0.15">
      <c r="A16" s="9">
        <v>11</v>
      </c>
      <c r="B16" s="1" t="s">
        <v>10</v>
      </c>
      <c r="C16" s="9" t="s">
        <v>71</v>
      </c>
      <c r="D16" s="8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32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7"/>
        <v>12</v>
      </c>
      <c r="AA16" s="5">
        <f t="shared" si="8"/>
        <v>0</v>
      </c>
      <c r="AB16" s="5">
        <f t="shared" si="9"/>
        <v>12</v>
      </c>
      <c r="AC16" s="5">
        <f t="shared" si="3"/>
        <v>0.60000000000000009</v>
      </c>
      <c r="AD16" s="5">
        <f t="shared" si="4"/>
        <v>0</v>
      </c>
      <c r="AE16" s="5">
        <f t="shared" si="5"/>
        <v>5.000000000000001E-2</v>
      </c>
      <c r="AF16" s="32" t="str">
        <f>IF(COUNT(D16:O16)&gt;=1,MAX(D16:O16),"&lt;0.05")</f>
        <v>&lt;0.05</v>
      </c>
      <c r="AG16" s="8">
        <f>IF(COUNTIF(D16:O16,"~&lt;*")&gt;=1,"&lt;0.05",MIN(D16:O16))</f>
        <v>0</v>
      </c>
      <c r="AH16" s="10" t="str">
        <f t="shared" si="6"/>
        <v>&lt;0.05</v>
      </c>
    </row>
    <row r="17" spans="1:34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32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7"/>
        <v>12</v>
      </c>
      <c r="AA17" s="5">
        <f t="shared" si="8"/>
        <v>0</v>
      </c>
      <c r="AB17" s="5">
        <f t="shared" si="9"/>
        <v>12</v>
      </c>
      <c r="AC17" s="5">
        <f t="shared" si="3"/>
        <v>0.96</v>
      </c>
      <c r="AD17" s="5">
        <f t="shared" si="4"/>
        <v>0</v>
      </c>
      <c r="AE17" s="5">
        <f t="shared" si="5"/>
        <v>0.08</v>
      </c>
      <c r="AF17" s="32" t="str">
        <f>IF(COUNT(D17:O17)&gt;=1,MAX(D17:O17),"&lt;0.08")</f>
        <v>&lt;0.08</v>
      </c>
      <c r="AG17" s="8">
        <f>IF(COUNTIF(D17:O17,"~&lt;*")&gt;=1,"&lt;0.08",MIN(D17:O17))</f>
        <v>0</v>
      </c>
      <c r="AH17" s="10" t="str">
        <f t="shared" si="6"/>
        <v>&lt;0.08</v>
      </c>
    </row>
    <row r="18" spans="1:34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32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7">
        <v>1</v>
      </c>
      <c r="X18" s="5" t="s">
        <v>108</v>
      </c>
      <c r="Y18" s="5">
        <v>0.1</v>
      </c>
      <c r="Z18" s="5">
        <f t="shared" si="7"/>
        <v>12</v>
      </c>
      <c r="AA18" s="5">
        <f t="shared" si="8"/>
        <v>0</v>
      </c>
      <c r="AB18" s="5">
        <f t="shared" si="9"/>
        <v>12</v>
      </c>
      <c r="AC18" s="5">
        <f t="shared" si="3"/>
        <v>1.2000000000000002</v>
      </c>
      <c r="AD18" s="5">
        <f t="shared" si="4"/>
        <v>0</v>
      </c>
      <c r="AE18" s="5">
        <f>(AC18+AD18)/Z18</f>
        <v>0.10000000000000002</v>
      </c>
      <c r="AF18" s="32" t="str">
        <f>IF(COUNT(D18:O18)&gt;=1,MAX(D18:O18),"&lt;0.1")</f>
        <v>&lt;0.1</v>
      </c>
      <c r="AG18" s="8">
        <f>IF(COUNTIF(D18:O18,"~&lt;*")&gt;=1,"&lt;0.1",MIN(D18:O18))</f>
        <v>0</v>
      </c>
      <c r="AH18" s="10" t="str">
        <f t="shared" si="6"/>
        <v>&lt;0.1</v>
      </c>
    </row>
    <row r="19" spans="1:34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32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7"/>
        <v>12</v>
      </c>
      <c r="AA19" s="5">
        <f t="shared" si="8"/>
        <v>0</v>
      </c>
      <c r="AB19" s="5">
        <f t="shared" si="9"/>
        <v>12</v>
      </c>
      <c r="AC19" s="5">
        <f t="shared" si="3"/>
        <v>2.4000000000000002E-3</v>
      </c>
      <c r="AD19" s="5">
        <f t="shared" si="4"/>
        <v>0</v>
      </c>
      <c r="AE19" s="5">
        <f t="shared" si="5"/>
        <v>2.0000000000000001E-4</v>
      </c>
      <c r="AF19" s="32" t="str">
        <f>IF(COUNT(D19:O19)&gt;=1,MAX(D19:O19),"&lt;0.0002")</f>
        <v>&lt;0.0002</v>
      </c>
      <c r="AG19" s="8">
        <f>IF(COUNTIF(D19:O19,"~&lt;*")&gt;=1,"&lt;0.0002",MIN(D19:O19))</f>
        <v>0</v>
      </c>
      <c r="AH19" s="10" t="str">
        <f t="shared" si="6"/>
        <v>&lt;0.0002</v>
      </c>
    </row>
    <row r="20" spans="1:34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32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7"/>
        <v>12</v>
      </c>
      <c r="AA20" s="5">
        <f t="shared" si="8"/>
        <v>0</v>
      </c>
      <c r="AB20" s="5">
        <f t="shared" si="9"/>
        <v>12</v>
      </c>
      <c r="AC20" s="5">
        <f t="shared" si="3"/>
        <v>0.06</v>
      </c>
      <c r="AD20" s="5">
        <f t="shared" si="4"/>
        <v>0</v>
      </c>
      <c r="AE20" s="5">
        <f t="shared" si="5"/>
        <v>5.0000000000000001E-3</v>
      </c>
      <c r="AF20" s="32" t="str">
        <f>IF(COUNT(D20:O20)&gt;=1,MAX(D20:O20),"&lt;0.005")</f>
        <v>&lt;0.005</v>
      </c>
      <c r="AG20" s="8">
        <f>IF(COUNTIF(D20:O20,"~&lt;*")&gt;=1,"&lt;0.005",MIN(D20:O20))</f>
        <v>0</v>
      </c>
      <c r="AH20" s="10" t="str">
        <f t="shared" si="6"/>
        <v>&lt;0.005</v>
      </c>
    </row>
    <row r="21" spans="1:34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32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7"/>
        <v>12</v>
      </c>
      <c r="AA21" s="5">
        <f t="shared" si="8"/>
        <v>0</v>
      </c>
      <c r="AB21" s="5">
        <f t="shared" si="9"/>
        <v>12</v>
      </c>
      <c r="AC21" s="5">
        <f t="shared" si="3"/>
        <v>1.2E-2</v>
      </c>
      <c r="AD21" s="5">
        <f t="shared" si="4"/>
        <v>0</v>
      </c>
      <c r="AE21" s="5">
        <f t="shared" si="5"/>
        <v>1E-3</v>
      </c>
      <c r="AF21" s="32" t="str">
        <f>IF(COUNT(D21:O21)&gt;=1,MAX(D21:O21),"&lt;0.001")</f>
        <v>&lt;0.001</v>
      </c>
      <c r="AG21" s="8">
        <f>IF(COUNTIF(D21:O21,"~&lt;*")&gt;=1,"&lt;0.001",MIN(D21:O21))</f>
        <v>0</v>
      </c>
      <c r="AH21" s="10" t="str">
        <f t="shared" si="6"/>
        <v>&lt;0.001</v>
      </c>
    </row>
    <row r="22" spans="1:34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32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7"/>
        <v>12</v>
      </c>
      <c r="AA22" s="5">
        <f t="shared" si="8"/>
        <v>0</v>
      </c>
      <c r="AB22" s="5">
        <f t="shared" si="9"/>
        <v>12</v>
      </c>
      <c r="AC22" s="5">
        <f t="shared" si="3"/>
        <v>1.2E-2</v>
      </c>
      <c r="AD22" s="5">
        <f t="shared" si="4"/>
        <v>0</v>
      </c>
      <c r="AE22" s="5">
        <f t="shared" si="5"/>
        <v>1E-3</v>
      </c>
      <c r="AF22" s="32" t="str">
        <f>IF(COUNT(D22:O22)&gt;=1,MAX(D22:O22),"&lt;0.001")</f>
        <v>&lt;0.001</v>
      </c>
      <c r="AG22" s="8">
        <f>IF(COUNTIF(D22:O22,"~&lt;*")&gt;=1,"&lt;0.001",MIN(D22:O22))</f>
        <v>0</v>
      </c>
      <c r="AH22" s="10" t="str">
        <f t="shared" si="6"/>
        <v>&lt;0.001</v>
      </c>
    </row>
    <row r="23" spans="1:34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32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7"/>
        <v>12</v>
      </c>
      <c r="AA23" s="5">
        <f t="shared" si="8"/>
        <v>0</v>
      </c>
      <c r="AB23" s="5">
        <f t="shared" si="9"/>
        <v>12</v>
      </c>
      <c r="AC23" s="5">
        <f t="shared" si="3"/>
        <v>1.2E-2</v>
      </c>
      <c r="AD23" s="5">
        <f t="shared" si="4"/>
        <v>0</v>
      </c>
      <c r="AE23" s="5">
        <f t="shared" si="5"/>
        <v>1E-3</v>
      </c>
      <c r="AF23" s="32" t="str">
        <f>IF(COUNT(D23:O23)&gt;=1,MAX(D23:O23),"&lt;0.001")</f>
        <v>&lt;0.001</v>
      </c>
      <c r="AG23" s="8">
        <f>IF(COUNTIF(D23:O23,"~&lt;*")&gt;=1,"&lt;0.001",MIN(D23:O23))</f>
        <v>0</v>
      </c>
      <c r="AH23" s="10" t="str">
        <f t="shared" si="6"/>
        <v>&lt;0.001</v>
      </c>
    </row>
    <row r="24" spans="1:34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32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7"/>
        <v>12</v>
      </c>
      <c r="AA24" s="5">
        <f t="shared" si="8"/>
        <v>0</v>
      </c>
      <c r="AB24" s="5">
        <f t="shared" si="9"/>
        <v>12</v>
      </c>
      <c r="AC24" s="5">
        <f t="shared" si="3"/>
        <v>1.2E-2</v>
      </c>
      <c r="AD24" s="5">
        <f t="shared" si="4"/>
        <v>0</v>
      </c>
      <c r="AE24" s="5">
        <f t="shared" si="5"/>
        <v>1E-3</v>
      </c>
      <c r="AF24" s="32" t="str">
        <f>IF(COUNT(D24:O24)&gt;=1,MAX(D24:O24),"&lt;0.001")</f>
        <v>&lt;0.001</v>
      </c>
      <c r="AG24" s="8">
        <f>IF(COUNTIF(D24:O24,"~&lt;*")&gt;=1,"&lt;0.001",MIN(D24:O24))</f>
        <v>0</v>
      </c>
      <c r="AH24" s="10" t="str">
        <f t="shared" si="6"/>
        <v>&lt;0.001</v>
      </c>
    </row>
    <row r="25" spans="1:34" x14ac:dyDescent="0.15">
      <c r="A25" s="9">
        <v>20</v>
      </c>
      <c r="B25" s="1" t="s">
        <v>131</v>
      </c>
      <c r="C25" s="9" t="s">
        <v>132</v>
      </c>
      <c r="D25" s="8"/>
      <c r="E25" s="10"/>
      <c r="F25" s="10"/>
      <c r="G25" s="10"/>
      <c r="H25" s="10" t="s">
        <v>148</v>
      </c>
      <c r="I25" s="10"/>
      <c r="J25" s="10"/>
      <c r="K25" s="10"/>
      <c r="L25" s="10"/>
      <c r="M25" s="10"/>
      <c r="N25" s="10"/>
      <c r="O25" s="11"/>
      <c r="P25" s="32"/>
      <c r="Q25" s="10"/>
      <c r="R25" s="10"/>
      <c r="X25" s="5" t="s">
        <v>133</v>
      </c>
      <c r="Y25" s="5">
        <v>5.0000000000000004E-6</v>
      </c>
      <c r="Z25" s="5">
        <f t="shared" si="7"/>
        <v>12</v>
      </c>
      <c r="AA25" s="5">
        <f t="shared" si="8"/>
        <v>0</v>
      </c>
      <c r="AB25" s="5">
        <f t="shared" si="9"/>
        <v>12</v>
      </c>
      <c r="AC25" s="5">
        <f t="shared" si="3"/>
        <v>6.0000000000000008E-5</v>
      </c>
      <c r="AD25" s="5">
        <f t="shared" si="4"/>
        <v>0</v>
      </c>
      <c r="AE25" s="5">
        <f t="shared" si="5"/>
        <v>5.0000000000000004E-6</v>
      </c>
      <c r="AF25" s="32" t="str">
        <f>IF(COUNT(D25:O25)&gt;=1,MAX(D25:O25),"&lt;0.000005")</f>
        <v>&lt;0.000005</v>
      </c>
      <c r="AG25" s="8" t="str">
        <f>IF(COUNTIF(D25:O25,"~&lt;*")&gt;=1,"&lt;0.000005",MIN(D25:O25))</f>
        <v>&lt;0.000005</v>
      </c>
      <c r="AH25" s="10" t="str">
        <f t="shared" si="6"/>
        <v>&lt;0.000005</v>
      </c>
    </row>
    <row r="26" spans="1:34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32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7"/>
        <v>12</v>
      </c>
      <c r="AA26" s="5">
        <f t="shared" si="8"/>
        <v>0</v>
      </c>
      <c r="AB26" s="5">
        <f t="shared" si="9"/>
        <v>12</v>
      </c>
      <c r="AC26" s="5">
        <f t="shared" si="3"/>
        <v>1.2E-2</v>
      </c>
      <c r="AD26" s="5">
        <f t="shared" si="4"/>
        <v>0</v>
      </c>
      <c r="AE26" s="5">
        <f t="shared" si="5"/>
        <v>1E-3</v>
      </c>
      <c r="AF26" s="32" t="str">
        <f>IF(COUNT(D26:O26)&gt;=1,MAX(D26:O26),"&lt;0.001")</f>
        <v>&lt;0.001</v>
      </c>
      <c r="AG26" s="8">
        <f>IF(COUNTIF(D26:O26,"~&lt;*")&gt;=1,"&lt;0.001",MIN(D26:O26))</f>
        <v>0</v>
      </c>
      <c r="AH26" s="10" t="str">
        <f t="shared" si="6"/>
        <v>&lt;0.001</v>
      </c>
    </row>
    <row r="27" spans="1:34" x14ac:dyDescent="0.15">
      <c r="A27" s="9">
        <v>22</v>
      </c>
      <c r="B27" s="1" t="s">
        <v>19</v>
      </c>
      <c r="C27" s="9" t="s">
        <v>76</v>
      </c>
      <c r="D27" s="8"/>
      <c r="E27" s="10"/>
      <c r="F27" s="10"/>
      <c r="G27" s="10"/>
      <c r="H27" s="10"/>
      <c r="I27" s="12"/>
      <c r="J27" s="10"/>
      <c r="K27" s="10"/>
      <c r="L27" s="10"/>
      <c r="M27" s="10"/>
      <c r="N27" s="10"/>
      <c r="O27" s="11"/>
      <c r="P27" s="32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7"/>
        <v>12</v>
      </c>
      <c r="AA27" s="5">
        <f t="shared" si="8"/>
        <v>0</v>
      </c>
      <c r="AB27" s="5">
        <f t="shared" si="9"/>
        <v>12</v>
      </c>
      <c r="AC27" s="5">
        <f t="shared" si="3"/>
        <v>0.72</v>
      </c>
      <c r="AD27" s="5">
        <f t="shared" si="4"/>
        <v>0</v>
      </c>
      <c r="AE27" s="5">
        <f t="shared" si="5"/>
        <v>0.06</v>
      </c>
      <c r="AF27" s="32" t="str">
        <f>IF(COUNT(D27:O27)&gt;=1,MAX(D27:O27),"&lt;0.06")</f>
        <v>&lt;0.06</v>
      </c>
      <c r="AG27" s="8">
        <f>IF(COUNTIF(D27:O27,"~&lt;*")&gt;=1,"&lt;0.06",MIN(D27:O27))</f>
        <v>0</v>
      </c>
      <c r="AH27" s="10" t="str">
        <f t="shared" si="6"/>
        <v>&lt;0.06</v>
      </c>
    </row>
    <row r="28" spans="1:34" x14ac:dyDescent="0.15">
      <c r="A28" s="9">
        <v>23</v>
      </c>
      <c r="B28" s="1" t="s">
        <v>20</v>
      </c>
      <c r="C28" s="9" t="s">
        <v>75</v>
      </c>
      <c r="D28" s="8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32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7"/>
        <v>12</v>
      </c>
      <c r="AA28" s="5">
        <f t="shared" si="8"/>
        <v>0</v>
      </c>
      <c r="AB28" s="5">
        <f t="shared" si="9"/>
        <v>12</v>
      </c>
      <c r="AC28" s="5">
        <f t="shared" si="3"/>
        <v>2.4E-2</v>
      </c>
      <c r="AD28" s="5">
        <f t="shared" si="4"/>
        <v>0</v>
      </c>
      <c r="AE28" s="5">
        <f t="shared" si="5"/>
        <v>2E-3</v>
      </c>
      <c r="AF28" s="32" t="str">
        <f>IF(COUNT(D28:O28)&gt;=1,MAX(D28:O28),"&lt;0.002")</f>
        <v>&lt;0.002</v>
      </c>
      <c r="AG28" s="8">
        <f>IF(COUNTIF(D28:O28,"~&lt;*")&gt;=1,"&lt;0.002",MIN(D28:O28))</f>
        <v>0</v>
      </c>
      <c r="AH28" s="10" t="str">
        <f t="shared" si="6"/>
        <v>&lt;0.002</v>
      </c>
    </row>
    <row r="29" spans="1:34" x14ac:dyDescent="0.15">
      <c r="A29" s="9">
        <v>24</v>
      </c>
      <c r="B29" s="1" t="s">
        <v>21</v>
      </c>
      <c r="C29" s="9" t="s">
        <v>77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32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7"/>
        <v>12</v>
      </c>
      <c r="AA29" s="5">
        <f t="shared" si="8"/>
        <v>0</v>
      </c>
      <c r="AB29" s="5">
        <f t="shared" si="9"/>
        <v>12</v>
      </c>
      <c r="AC29" s="5">
        <f t="shared" si="3"/>
        <v>1.2E-2</v>
      </c>
      <c r="AD29" s="5">
        <f t="shared" si="4"/>
        <v>0</v>
      </c>
      <c r="AE29" s="5">
        <f t="shared" si="5"/>
        <v>1E-3</v>
      </c>
      <c r="AF29" s="32" t="str">
        <f>IF(COUNT(D29:O29)&gt;=1,MAX(D29:O29),"&lt;0.001")</f>
        <v>&lt;0.001</v>
      </c>
      <c r="AG29" s="8">
        <f>IF(COUNTIF(D29:O29,"~&lt;*")&gt;=1,"&lt;0.001",MIN(D29:O29))</f>
        <v>0</v>
      </c>
      <c r="AH29" s="10" t="str">
        <f t="shared" si="6"/>
        <v>&lt;0.001</v>
      </c>
    </row>
    <row r="30" spans="1:34" x14ac:dyDescent="0.15">
      <c r="A30" s="9">
        <v>25</v>
      </c>
      <c r="B30" s="1" t="s">
        <v>22</v>
      </c>
      <c r="C30" s="9" t="s">
        <v>78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  <c r="P30" s="32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7"/>
        <v>12</v>
      </c>
      <c r="AA30" s="5">
        <f t="shared" si="8"/>
        <v>0</v>
      </c>
      <c r="AB30" s="5">
        <f t="shared" si="9"/>
        <v>12</v>
      </c>
      <c r="AC30" s="5">
        <f t="shared" si="3"/>
        <v>3.6000000000000004E-2</v>
      </c>
      <c r="AD30" s="5">
        <f t="shared" si="4"/>
        <v>0</v>
      </c>
      <c r="AE30" s="5">
        <f t="shared" si="5"/>
        <v>3.0000000000000005E-3</v>
      </c>
      <c r="AF30" s="32" t="str">
        <f>IF(COUNT(D30:O30)&gt;=1,MAX(D30:O30),"&lt;0.003")</f>
        <v>&lt;0.003</v>
      </c>
      <c r="AG30" s="8">
        <f>IF(COUNTIF(D30:O30,"~&lt;*")&gt;=1,"&lt;0.003",MIN(D30:O30))</f>
        <v>0</v>
      </c>
      <c r="AH30" s="10" t="str">
        <f t="shared" si="6"/>
        <v>&lt;0.003</v>
      </c>
    </row>
    <row r="31" spans="1:34" x14ac:dyDescent="0.15">
      <c r="A31" s="9">
        <v>26</v>
      </c>
      <c r="B31" s="1" t="s">
        <v>23</v>
      </c>
      <c r="C31" s="9" t="s">
        <v>79</v>
      </c>
      <c r="D31" s="8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  <c r="P31" s="32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7"/>
        <v>12</v>
      </c>
      <c r="AA31" s="5">
        <f t="shared" si="8"/>
        <v>0</v>
      </c>
      <c r="AB31" s="5">
        <f t="shared" si="9"/>
        <v>12</v>
      </c>
      <c r="AC31" s="5">
        <f t="shared" si="3"/>
        <v>1.2E-2</v>
      </c>
      <c r="AD31" s="5">
        <f t="shared" si="4"/>
        <v>0</v>
      </c>
      <c r="AE31" s="5">
        <f t="shared" si="5"/>
        <v>1E-3</v>
      </c>
      <c r="AF31" s="32" t="str">
        <f>IF(COUNT(D31:O31)&gt;=1,MAX(D31:O31),"&lt;0.001")</f>
        <v>&lt;0.001</v>
      </c>
      <c r="AG31" s="8">
        <f>IF(COUNTIF(D31:O31,"~&lt;*")&gt;=1,"&lt;0.001",MIN(D31:O31))</f>
        <v>0</v>
      </c>
      <c r="AH31" s="10" t="str">
        <f t="shared" si="6"/>
        <v>&lt;0.001</v>
      </c>
    </row>
    <row r="32" spans="1:34" x14ac:dyDescent="0.15">
      <c r="A32" s="9">
        <v>27</v>
      </c>
      <c r="B32" s="1" t="s">
        <v>24</v>
      </c>
      <c r="C32" s="9" t="s">
        <v>68</v>
      </c>
      <c r="D32" s="8"/>
      <c r="E32" s="31"/>
      <c r="F32" s="10"/>
      <c r="G32" s="31"/>
      <c r="H32" s="31"/>
      <c r="I32" s="10"/>
      <c r="J32" s="31"/>
      <c r="K32" s="31"/>
      <c r="L32" s="10"/>
      <c r="M32" s="31"/>
      <c r="N32" s="31"/>
      <c r="O32" s="11"/>
      <c r="P32" s="32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7"/>
        <v>12</v>
      </c>
      <c r="AA32" s="5">
        <f t="shared" si="8"/>
        <v>0</v>
      </c>
      <c r="AB32" s="5">
        <f t="shared" si="9"/>
        <v>12</v>
      </c>
      <c r="AC32" s="5">
        <f t="shared" si="3"/>
        <v>1.2E-2</v>
      </c>
      <c r="AD32" s="5">
        <f t="shared" si="4"/>
        <v>0</v>
      </c>
      <c r="AE32" s="5">
        <f t="shared" si="5"/>
        <v>1E-3</v>
      </c>
      <c r="AF32" s="32" t="str">
        <f>IF(COUNT(D32:O32)&gt;=1,MAX(D32:O32),"&lt;0.001")</f>
        <v>&lt;0.001</v>
      </c>
      <c r="AG32" s="8">
        <f>IF(COUNTIF(D32:O32,"~&lt;*")&gt;=1,"&lt;0.001",MIN(D32:O32))</f>
        <v>0</v>
      </c>
      <c r="AH32" s="10" t="str">
        <f t="shared" si="6"/>
        <v>&lt;0.001</v>
      </c>
    </row>
    <row r="33" spans="1:34" x14ac:dyDescent="0.15">
      <c r="A33" s="9">
        <v>28</v>
      </c>
      <c r="B33" s="1" t="s">
        <v>25</v>
      </c>
      <c r="C33" s="9" t="s">
        <v>79</v>
      </c>
      <c r="D33" s="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32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7"/>
        <v>12</v>
      </c>
      <c r="AA33" s="5">
        <f t="shared" si="8"/>
        <v>0</v>
      </c>
      <c r="AB33" s="5">
        <f t="shared" si="9"/>
        <v>12</v>
      </c>
      <c r="AC33" s="5">
        <f t="shared" si="3"/>
        <v>1.2E-2</v>
      </c>
      <c r="AD33" s="5">
        <f t="shared" si="4"/>
        <v>0</v>
      </c>
      <c r="AE33" s="5">
        <f t="shared" si="5"/>
        <v>1E-3</v>
      </c>
      <c r="AF33" s="32" t="str">
        <f>IF(COUNT(D33:O33)&gt;=1,MAX(D33:O33),"&lt;0.001")</f>
        <v>&lt;0.001</v>
      </c>
      <c r="AG33" s="8">
        <f>IF(COUNTIF(D33:O33,"~&lt;*")&gt;=1,"&lt;0.001",MIN(D33:O33))</f>
        <v>0</v>
      </c>
      <c r="AH33" s="10" t="str">
        <f t="shared" si="6"/>
        <v>&lt;0.001</v>
      </c>
    </row>
    <row r="34" spans="1:34" x14ac:dyDescent="0.15">
      <c r="A34" s="9">
        <v>29</v>
      </c>
      <c r="B34" s="1" t="s">
        <v>26</v>
      </c>
      <c r="C34" s="9" t="s">
        <v>78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32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7"/>
        <v>12</v>
      </c>
      <c r="AA34" s="5">
        <f t="shared" si="8"/>
        <v>0</v>
      </c>
      <c r="AB34" s="5">
        <f t="shared" si="9"/>
        <v>12</v>
      </c>
      <c r="AC34" s="5">
        <f t="shared" si="3"/>
        <v>3.6000000000000004E-2</v>
      </c>
      <c r="AD34" s="5">
        <f t="shared" si="4"/>
        <v>0</v>
      </c>
      <c r="AE34" s="5">
        <f t="shared" si="5"/>
        <v>3.0000000000000005E-3</v>
      </c>
      <c r="AF34" s="32" t="str">
        <f>IF(COUNT(D34:O34)&gt;=1,MAX(D34:O34),"&lt;0.003")</f>
        <v>&lt;0.003</v>
      </c>
      <c r="AG34" s="8">
        <f>IF(COUNTIF(D34:O34,"~&lt;*")&gt;=1,"&lt;0.003",MIN(D34:O34))</f>
        <v>0</v>
      </c>
      <c r="AH34" s="10" t="str">
        <f t="shared" si="6"/>
        <v>&lt;0.003</v>
      </c>
    </row>
    <row r="35" spans="1:34" x14ac:dyDescent="0.15">
      <c r="A35" s="9">
        <v>30</v>
      </c>
      <c r="B35" s="1" t="s">
        <v>27</v>
      </c>
      <c r="C35" s="9" t="s">
        <v>78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32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7"/>
        <v>12</v>
      </c>
      <c r="AA35" s="5">
        <f t="shared" si="8"/>
        <v>0</v>
      </c>
      <c r="AB35" s="5">
        <f t="shared" si="9"/>
        <v>12</v>
      </c>
      <c r="AC35" s="5">
        <f t="shared" si="3"/>
        <v>1.2E-2</v>
      </c>
      <c r="AD35" s="5">
        <f t="shared" si="4"/>
        <v>0</v>
      </c>
      <c r="AE35" s="5">
        <f t="shared" si="5"/>
        <v>1E-3</v>
      </c>
      <c r="AF35" s="32" t="str">
        <f>IF(COUNT(D35:O35)&gt;=1,MAX(D35:O35),"&lt;0.001")</f>
        <v>&lt;0.001</v>
      </c>
      <c r="AG35" s="8">
        <f>IF(COUNTIF(D35:O35,"~&lt;*")&gt;=1,"&lt;0.001",MIN(D35:O35))</f>
        <v>0</v>
      </c>
      <c r="AH35" s="10" t="str">
        <f t="shared" si="6"/>
        <v>&lt;0.001</v>
      </c>
    </row>
    <row r="36" spans="1:34" x14ac:dyDescent="0.15">
      <c r="A36" s="9">
        <v>31</v>
      </c>
      <c r="B36" s="1" t="s">
        <v>28</v>
      </c>
      <c r="C36" s="9" t="s">
        <v>80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32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7"/>
        <v>12</v>
      </c>
      <c r="AA36" s="5">
        <f t="shared" si="8"/>
        <v>0</v>
      </c>
      <c r="AB36" s="5">
        <f t="shared" si="9"/>
        <v>12</v>
      </c>
      <c r="AC36" s="5">
        <f t="shared" si="3"/>
        <v>1.2E-2</v>
      </c>
      <c r="AD36" s="5">
        <f t="shared" si="4"/>
        <v>0</v>
      </c>
      <c r="AE36" s="5">
        <f t="shared" si="5"/>
        <v>1E-3</v>
      </c>
      <c r="AF36" s="32" t="str">
        <f>IF(COUNT(D36:O36)&gt;=1,MAX(D36:O36),"&lt;0.001")</f>
        <v>&lt;0.001</v>
      </c>
      <c r="AG36" s="8">
        <f>IF(COUNTIF(D36:O36,"~&lt;*")&gt;=1,"&lt;0.001",MIN(D36:O36))</f>
        <v>0</v>
      </c>
      <c r="AH36" s="10" t="str">
        <f t="shared" si="6"/>
        <v>&lt;0.001</v>
      </c>
    </row>
    <row r="37" spans="1:34" x14ac:dyDescent="0.15">
      <c r="A37" s="9">
        <v>32</v>
      </c>
      <c r="B37" s="1" t="s">
        <v>29</v>
      </c>
      <c r="C37" s="9" t="s">
        <v>81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32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7"/>
        <v>12</v>
      </c>
      <c r="AA37" s="5">
        <f t="shared" si="8"/>
        <v>0</v>
      </c>
      <c r="AB37" s="5">
        <f t="shared" si="9"/>
        <v>12</v>
      </c>
      <c r="AC37" s="5">
        <f t="shared" si="3"/>
        <v>9.6000000000000002E-2</v>
      </c>
      <c r="AD37" s="5">
        <f t="shared" si="4"/>
        <v>0</v>
      </c>
      <c r="AE37" s="5">
        <f t="shared" si="5"/>
        <v>8.0000000000000002E-3</v>
      </c>
      <c r="AF37" s="32" t="str">
        <f>IF(COUNT(D37:O37)&gt;=1,MAX(D37:O37),"&lt;0.008")</f>
        <v>&lt;0.008</v>
      </c>
      <c r="AG37" s="8">
        <f>IF(COUNTIF(D37:O37,"~&lt;*")&gt;=1,"&lt;0.008",MIN(D37:O37))</f>
        <v>0</v>
      </c>
      <c r="AH37" s="10" t="str">
        <f t="shared" si="6"/>
        <v>&lt;0.008</v>
      </c>
    </row>
    <row r="38" spans="1:34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32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7">
        <v>1</v>
      </c>
      <c r="X38" s="5" t="s">
        <v>101</v>
      </c>
      <c r="Y38" s="5">
        <v>1E-3</v>
      </c>
      <c r="Z38" s="5">
        <f t="shared" si="7"/>
        <v>12</v>
      </c>
      <c r="AA38" s="5">
        <f t="shared" si="8"/>
        <v>0</v>
      </c>
      <c r="AB38" s="5">
        <f t="shared" si="9"/>
        <v>12</v>
      </c>
      <c r="AC38" s="5">
        <f t="shared" si="3"/>
        <v>1.2E-2</v>
      </c>
      <c r="AD38" s="5">
        <f t="shared" si="4"/>
        <v>0</v>
      </c>
      <c r="AE38" s="5">
        <f t="shared" si="5"/>
        <v>1E-3</v>
      </c>
      <c r="AF38" s="32" t="str">
        <f>IF(COUNT(D38:O38)&gt;=1,MAX(D38:O38),"&lt;0.001")</f>
        <v>&lt;0.001</v>
      </c>
      <c r="AG38" s="8">
        <f>IF(COUNTIF(D38:O38,"~&lt;*")&gt;=1,"&lt;0.001",MIN(D38:O38))</f>
        <v>0</v>
      </c>
      <c r="AH38" s="10" t="str">
        <f t="shared" si="6"/>
        <v>&lt;0.001</v>
      </c>
    </row>
    <row r="39" spans="1:34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32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7"/>
        <v>12</v>
      </c>
      <c r="AA39" s="5">
        <f t="shared" si="8"/>
        <v>0</v>
      </c>
      <c r="AB39" s="5">
        <f t="shared" si="9"/>
        <v>12</v>
      </c>
      <c r="AC39" s="5">
        <f t="shared" si="3"/>
        <v>0.12</v>
      </c>
      <c r="AD39" s="5">
        <f t="shared" si="4"/>
        <v>0</v>
      </c>
      <c r="AE39" s="5">
        <f t="shared" si="5"/>
        <v>0.01</v>
      </c>
      <c r="AF39" s="32" t="str">
        <f>IF(COUNT(D39:O39)&gt;=1,MAX(D39:O39),"&lt;0.01")</f>
        <v>&lt;0.01</v>
      </c>
      <c r="AG39" s="8">
        <f>IF(COUNTIF(D39:O39,"~&lt;*")&gt;=1,"&lt;0.01",MIN(D39:O39))</f>
        <v>0</v>
      </c>
      <c r="AH39" s="10" t="str">
        <f t="shared" si="6"/>
        <v>&lt;0.01</v>
      </c>
    </row>
    <row r="40" spans="1:34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32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7"/>
        <v>12</v>
      </c>
      <c r="AA40" s="5">
        <f t="shared" si="8"/>
        <v>0</v>
      </c>
      <c r="AB40" s="5">
        <f t="shared" si="9"/>
        <v>12</v>
      </c>
      <c r="AC40" s="5">
        <f t="shared" si="3"/>
        <v>0.36</v>
      </c>
      <c r="AD40" s="5">
        <f t="shared" si="4"/>
        <v>0</v>
      </c>
      <c r="AE40" s="5">
        <f t="shared" si="5"/>
        <v>0.03</v>
      </c>
      <c r="AF40" s="32" t="str">
        <f>IF(COUNT(D40:O40)&gt;=1,MAX(D40:O40),"&lt;0.03")</f>
        <v>&lt;0.03</v>
      </c>
      <c r="AG40" s="8">
        <f>IF(COUNTIF(D40:O40,"~&lt;*")&gt;=1,"&lt;0.03",MIN(D40:O40))</f>
        <v>0</v>
      </c>
      <c r="AH40" s="10" t="str">
        <f t="shared" si="6"/>
        <v>&lt;0.03</v>
      </c>
    </row>
    <row r="41" spans="1:34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32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7">
        <v>1</v>
      </c>
      <c r="X41" s="5" t="s">
        <v>114</v>
      </c>
      <c r="Y41" s="5">
        <v>0.01</v>
      </c>
      <c r="Z41" s="5">
        <f t="shared" si="7"/>
        <v>12</v>
      </c>
      <c r="AA41" s="5">
        <f t="shared" si="8"/>
        <v>0</v>
      </c>
      <c r="AB41" s="5">
        <f t="shared" si="9"/>
        <v>12</v>
      </c>
      <c r="AC41" s="5">
        <f t="shared" si="3"/>
        <v>0.12</v>
      </c>
      <c r="AD41" s="5">
        <f t="shared" si="4"/>
        <v>0</v>
      </c>
      <c r="AE41" s="5">
        <f t="shared" si="5"/>
        <v>0.01</v>
      </c>
      <c r="AF41" s="32" t="str">
        <f>IF(COUNT(D41:O41)&gt;=1,MAX(D41:O41),"&lt;0.01")</f>
        <v>&lt;0.01</v>
      </c>
      <c r="AG41" s="8">
        <f>IF(COUNTIF(D41:O41,"~&lt;*")&gt;=1,"&lt;0.01",MIN(D41:O41))</f>
        <v>0</v>
      </c>
      <c r="AH41" s="10" t="str">
        <f t="shared" si="6"/>
        <v>&lt;0.01</v>
      </c>
    </row>
    <row r="42" spans="1:34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32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7"/>
        <v>12</v>
      </c>
      <c r="AA42" s="5">
        <f t="shared" si="8"/>
        <v>0</v>
      </c>
      <c r="AB42" s="5">
        <f t="shared" si="9"/>
        <v>12</v>
      </c>
      <c r="AC42" s="5">
        <f t="shared" si="3"/>
        <v>1.2000000000000002</v>
      </c>
      <c r="AD42" s="5">
        <f t="shared" si="4"/>
        <v>0</v>
      </c>
      <c r="AE42" s="5">
        <f t="shared" si="5"/>
        <v>0.10000000000000002</v>
      </c>
      <c r="AF42" s="32" t="str">
        <f>IF(COUNT(D42:O42)&gt;=1,MAX(D42:O42),"&lt;0.1")</f>
        <v>&lt;0.1</v>
      </c>
      <c r="AG42" s="8">
        <f>IF(COUNTIF(D42:O42,"~&lt;*")&gt;=1,"&lt;0.1",MIN(D42:O42))</f>
        <v>0</v>
      </c>
      <c r="AH42" s="10" t="str">
        <f t="shared" si="6"/>
        <v>&lt;0.1</v>
      </c>
    </row>
    <row r="43" spans="1:34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32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7"/>
        <v>12</v>
      </c>
      <c r="AA43" s="5">
        <f t="shared" si="8"/>
        <v>0</v>
      </c>
      <c r="AB43" s="5">
        <f t="shared" si="9"/>
        <v>12</v>
      </c>
      <c r="AC43" s="5">
        <f t="shared" si="3"/>
        <v>1.2E-2</v>
      </c>
      <c r="AD43" s="5">
        <f t="shared" si="4"/>
        <v>0</v>
      </c>
      <c r="AE43" s="5">
        <f t="shared" si="5"/>
        <v>1E-3</v>
      </c>
      <c r="AF43" s="32" t="str">
        <f>IF(COUNT(D43:O43)&gt;=1,MAX(D43:O43),"&lt;0.001")</f>
        <v>&lt;0.001</v>
      </c>
      <c r="AG43" s="8">
        <f>IF(COUNTIF(D43:O43,"~&lt;*")&gt;=1,"&lt;0.001",MIN(D43:O43))</f>
        <v>0</v>
      </c>
      <c r="AH43" s="10" t="str">
        <f t="shared" si="6"/>
        <v>&lt;0.001</v>
      </c>
    </row>
    <row r="44" spans="1:34" x14ac:dyDescent="0.15">
      <c r="A44" s="9">
        <v>39</v>
      </c>
      <c r="B44" s="1" t="s">
        <v>36</v>
      </c>
      <c r="C44" s="9" t="s">
        <v>84</v>
      </c>
      <c r="D44" s="8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5"/>
      <c r="P44" s="32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7"/>
        <v>12</v>
      </c>
      <c r="AA44" s="5">
        <f t="shared" si="8"/>
        <v>0</v>
      </c>
      <c r="AB44" s="5">
        <f t="shared" si="9"/>
        <v>12</v>
      </c>
      <c r="AC44" s="5">
        <f t="shared" si="3"/>
        <v>2.4000000000000004</v>
      </c>
      <c r="AD44" s="5">
        <f t="shared" si="4"/>
        <v>0</v>
      </c>
      <c r="AE44" s="5">
        <f t="shared" si="5"/>
        <v>0.20000000000000004</v>
      </c>
      <c r="AF44" s="32" t="str">
        <f>IF(COUNT(D44:O44)&gt;=1,MAX(D44:O44),"&lt;0.2")</f>
        <v>&lt;0.2</v>
      </c>
      <c r="AG44" s="8">
        <f>IF(COUNTIF(D44:O44,"~&lt;*")&gt;=1,"&lt;0.2",MIN(D44:O44))</f>
        <v>0</v>
      </c>
      <c r="AH44" s="10" t="str">
        <f t="shared" si="6"/>
        <v>&lt;0.2</v>
      </c>
    </row>
    <row r="45" spans="1:34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32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7"/>
        <v>12</v>
      </c>
      <c r="AA45" s="5">
        <f t="shared" si="8"/>
        <v>0</v>
      </c>
      <c r="AB45" s="5">
        <f t="shared" si="9"/>
        <v>12</v>
      </c>
      <c r="AC45" s="5">
        <f t="shared" si="3"/>
        <v>12</v>
      </c>
      <c r="AD45" s="5">
        <f t="shared" si="4"/>
        <v>0</v>
      </c>
      <c r="AE45" s="5">
        <f t="shared" si="5"/>
        <v>1</v>
      </c>
      <c r="AF45" s="32" t="str">
        <f>IF(COUNT(D45:O45)&gt;=1,MAX(D45:O45),"&lt;1")</f>
        <v>&lt;1</v>
      </c>
      <c r="AG45" s="8">
        <f>IF(COUNTIF(D45:O45,"~&lt;*")&gt;=1,"&lt;1",MIN(D45:O45))</f>
        <v>0</v>
      </c>
      <c r="AH45" s="10" t="str">
        <f t="shared" si="6"/>
        <v>&lt;1</v>
      </c>
    </row>
    <row r="46" spans="1:34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32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7"/>
        <v>12</v>
      </c>
      <c r="AA46" s="5">
        <f t="shared" si="8"/>
        <v>0</v>
      </c>
      <c r="AB46" s="5">
        <f t="shared" si="9"/>
        <v>12</v>
      </c>
      <c r="AC46" s="5">
        <f t="shared" si="3"/>
        <v>12</v>
      </c>
      <c r="AD46" s="5">
        <f t="shared" si="4"/>
        <v>0</v>
      </c>
      <c r="AE46" s="5">
        <f t="shared" si="5"/>
        <v>1</v>
      </c>
      <c r="AF46" s="32" t="str">
        <f>IF(COUNT(D46:O46)&gt;=1,MAX(D46:O46),"&lt;1")</f>
        <v>&lt;1</v>
      </c>
      <c r="AG46" s="8">
        <f>IF(COUNTIF(D46:O46,"~&lt;*")&gt;=1,"&lt;1",MIN(D46:O46))</f>
        <v>0</v>
      </c>
      <c r="AH46" s="10" t="str">
        <f t="shared" si="6"/>
        <v>&lt;1</v>
      </c>
    </row>
    <row r="47" spans="1:34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32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7"/>
        <v>12</v>
      </c>
      <c r="AA47" s="5">
        <f t="shared" si="8"/>
        <v>0</v>
      </c>
      <c r="AB47" s="5">
        <f t="shared" si="9"/>
        <v>12</v>
      </c>
      <c r="AC47" s="5">
        <f t="shared" si="3"/>
        <v>0.24</v>
      </c>
      <c r="AD47" s="5">
        <f t="shared" si="4"/>
        <v>0</v>
      </c>
      <c r="AE47" s="5">
        <f t="shared" si="5"/>
        <v>0.02</v>
      </c>
      <c r="AF47" s="32" t="str">
        <f>IF(COUNT(D47:O47)&gt;=1,MAX(D47:O47),"&lt;0.02")</f>
        <v>&lt;0.02</v>
      </c>
      <c r="AG47" s="8">
        <f>IF(COUNTIF(D47:O47,"~&lt;*")&gt;=1,"&lt;0.02",MIN(D47:O47))</f>
        <v>0</v>
      </c>
      <c r="AH47" s="10" t="str">
        <f t="shared" si="6"/>
        <v>&lt;0.02</v>
      </c>
    </row>
    <row r="48" spans="1:34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32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7"/>
        <v>12</v>
      </c>
      <c r="AA48" s="5">
        <f t="shared" si="8"/>
        <v>0</v>
      </c>
      <c r="AB48" s="5">
        <f t="shared" si="9"/>
        <v>12</v>
      </c>
      <c r="AC48" s="5">
        <f t="shared" si="3"/>
        <v>1.2E-5</v>
      </c>
      <c r="AD48" s="5">
        <f t="shared" si="4"/>
        <v>0</v>
      </c>
      <c r="AE48" s="5">
        <f t="shared" si="5"/>
        <v>9.9999999999999995E-7</v>
      </c>
      <c r="AF48" s="32" t="str">
        <f>IF(COUNT(D48:O48)&gt;=1,MAX(D48:O48),"&lt;0.000001")</f>
        <v>&lt;0.000001</v>
      </c>
      <c r="AG48" s="8">
        <f>IF(COUNTIF(D48:O48,"~&lt;*")&gt;=1,"&lt;0.000001",MIN(D48:O48))</f>
        <v>0</v>
      </c>
      <c r="AH48" s="10" t="str">
        <f t="shared" si="6"/>
        <v>&lt;0.000001</v>
      </c>
    </row>
    <row r="49" spans="1:34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32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7"/>
        <v>12</v>
      </c>
      <c r="AA49" s="5">
        <f t="shared" si="8"/>
        <v>0</v>
      </c>
      <c r="AB49" s="5">
        <f t="shared" si="9"/>
        <v>12</v>
      </c>
      <c r="AC49" s="5">
        <f t="shared" si="3"/>
        <v>1.2E-5</v>
      </c>
      <c r="AD49" s="5">
        <f t="shared" si="4"/>
        <v>0</v>
      </c>
      <c r="AE49" s="5">
        <f t="shared" si="5"/>
        <v>9.9999999999999995E-7</v>
      </c>
      <c r="AF49" s="32" t="str">
        <f>IF(COUNT(D49:O49)&gt;=1,MAX(D49:O49),"&lt;0.000001")</f>
        <v>&lt;0.000001</v>
      </c>
      <c r="AG49" s="8">
        <f>IF(COUNTIF(D49:O49,"~&lt;*")&gt;=1,"&lt;0.000001",MIN(D49:O49))</f>
        <v>0</v>
      </c>
      <c r="AH49" s="10" t="str">
        <f t="shared" si="6"/>
        <v>&lt;0.000001</v>
      </c>
    </row>
    <row r="50" spans="1:34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32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7"/>
        <v>12</v>
      </c>
      <c r="AA50" s="5">
        <f t="shared" si="8"/>
        <v>0</v>
      </c>
      <c r="AB50" s="5">
        <f t="shared" si="9"/>
        <v>12</v>
      </c>
      <c r="AC50" s="5">
        <f t="shared" si="3"/>
        <v>2.4E-2</v>
      </c>
      <c r="AD50" s="5">
        <f t="shared" si="4"/>
        <v>0</v>
      </c>
      <c r="AE50" s="5">
        <f t="shared" si="5"/>
        <v>2E-3</v>
      </c>
      <c r="AF50" s="32" t="str">
        <f>IF(COUNT(D50:O50)&gt;=1,MAX(D50:O50),"&lt;0.002")</f>
        <v>&lt;0.002</v>
      </c>
      <c r="AG50" s="8">
        <f>IF(COUNTIF(D50:O50,"~&lt;*")&gt;=1,"&lt;0.002",MIN(D50:O50))</f>
        <v>0</v>
      </c>
      <c r="AH50" s="10" t="str">
        <f t="shared" si="6"/>
        <v>&lt;0.002</v>
      </c>
    </row>
    <row r="51" spans="1:34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32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7"/>
        <v>12</v>
      </c>
      <c r="AA51" s="5">
        <f t="shared" si="8"/>
        <v>0</v>
      </c>
      <c r="AB51" s="5">
        <f t="shared" si="9"/>
        <v>12</v>
      </c>
      <c r="AC51" s="5">
        <f t="shared" si="3"/>
        <v>6.0000000000000001E-3</v>
      </c>
      <c r="AD51" s="5">
        <f t="shared" si="4"/>
        <v>0</v>
      </c>
      <c r="AE51" s="5">
        <f t="shared" si="5"/>
        <v>5.0000000000000001E-4</v>
      </c>
      <c r="AF51" s="32" t="str">
        <f>IF(COUNT(D51:O51)&gt;=1,MAX(D51:O51),"&lt;0.0005")</f>
        <v>&lt;0.0005</v>
      </c>
      <c r="AG51" s="8">
        <f>IF(COUNTIF(D51:O51,"~&lt;*")&gt;=1,"&lt;0.0005",MIN(D51:O51))</f>
        <v>0</v>
      </c>
      <c r="AH51" s="10" t="str">
        <f t="shared" si="6"/>
        <v>&lt;0.0005</v>
      </c>
    </row>
    <row r="52" spans="1:34" x14ac:dyDescent="0.15">
      <c r="A52" s="9">
        <v>47</v>
      </c>
      <c r="B52" s="1" t="s">
        <v>44</v>
      </c>
      <c r="C52" s="9" t="s">
        <v>89</v>
      </c>
      <c r="D52" s="38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32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5">
        <v>3</v>
      </c>
      <c r="X52" s="5" t="s">
        <v>121</v>
      </c>
      <c r="Y52" s="5">
        <v>0.3</v>
      </c>
      <c r="Z52" s="5">
        <f t="shared" si="7"/>
        <v>12</v>
      </c>
      <c r="AA52" s="5">
        <f t="shared" si="8"/>
        <v>0</v>
      </c>
      <c r="AB52" s="5">
        <f t="shared" si="9"/>
        <v>12</v>
      </c>
      <c r="AC52" s="5">
        <f t="shared" si="3"/>
        <v>3.5999999999999996</v>
      </c>
      <c r="AD52" s="5">
        <f t="shared" si="4"/>
        <v>0</v>
      </c>
      <c r="AE52" s="5">
        <f t="shared" si="5"/>
        <v>0.3</v>
      </c>
      <c r="AF52" s="32" t="str">
        <f>IF(COUNT(D52:O52)&gt;=1,MAX(D52:O52),"&lt;0.3")</f>
        <v>&lt;0.3</v>
      </c>
      <c r="AG52" s="8">
        <f>IF(COUNTIF(D52:O52,"~&lt;*")&gt;=1,"&lt;0.3",MIN(D52:O52))</f>
        <v>0</v>
      </c>
      <c r="AH52" s="10" t="str">
        <f t="shared" si="6"/>
        <v>&lt;0.3</v>
      </c>
    </row>
    <row r="53" spans="1:34" x14ac:dyDescent="0.15">
      <c r="A53" s="9">
        <v>48</v>
      </c>
      <c r="B53" s="1" t="s">
        <v>45</v>
      </c>
      <c r="C53" s="9" t="s">
        <v>54</v>
      </c>
      <c r="D53" s="14"/>
      <c r="E53" s="14"/>
      <c r="F53" s="14"/>
      <c r="G53" s="14"/>
      <c r="H53" s="14"/>
      <c r="I53" s="10"/>
      <c r="J53" s="14"/>
      <c r="K53" s="10"/>
      <c r="L53" s="14"/>
      <c r="M53" s="14"/>
      <c r="N53" s="15"/>
      <c r="O53" s="15"/>
      <c r="P53" s="32"/>
      <c r="Q53" s="10"/>
      <c r="R53" s="10"/>
      <c r="U53" s="5">
        <v>5.8</v>
      </c>
      <c r="V53" s="5">
        <v>8.6</v>
      </c>
      <c r="AF53" s="35">
        <f>MAX(D53:O53)</f>
        <v>0</v>
      </c>
      <c r="AG53" s="45">
        <f>MIN(D53:O53)</f>
        <v>0</v>
      </c>
      <c r="AH53" s="14" t="e">
        <f>AVERAGE(D53:O53)</f>
        <v>#DIV/0!</v>
      </c>
    </row>
    <row r="54" spans="1:34" x14ac:dyDescent="0.15">
      <c r="A54" s="9">
        <v>49</v>
      </c>
      <c r="B54" s="1" t="s">
        <v>46</v>
      </c>
      <c r="C54" s="9" t="s">
        <v>55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32"/>
      <c r="Q54" s="10"/>
      <c r="R54" s="10"/>
      <c r="V54" s="5" t="s">
        <v>95</v>
      </c>
      <c r="AF54" s="32"/>
      <c r="AG54" s="8"/>
      <c r="AH54" s="10" t="str">
        <f t="shared" si="6"/>
        <v/>
      </c>
    </row>
    <row r="55" spans="1:34" x14ac:dyDescent="0.15">
      <c r="A55" s="9">
        <v>50</v>
      </c>
      <c r="B55" s="1" t="s">
        <v>47</v>
      </c>
      <c r="C55" s="9" t="s">
        <v>55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32"/>
      <c r="Q55" s="10"/>
      <c r="R55" s="10"/>
      <c r="V55" s="5" t="s">
        <v>95</v>
      </c>
      <c r="AF55" s="32"/>
      <c r="AG55" s="8"/>
      <c r="AH55" s="10" t="str">
        <f t="shared" si="6"/>
        <v/>
      </c>
    </row>
    <row r="56" spans="1:34" x14ac:dyDescent="0.15">
      <c r="A56" s="9">
        <v>51</v>
      </c>
      <c r="B56" s="1" t="s">
        <v>48</v>
      </c>
      <c r="C56" s="9" t="s">
        <v>56</v>
      </c>
      <c r="D56" s="3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32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7"/>
        <v>12</v>
      </c>
      <c r="AA56" s="5">
        <f t="shared" si="8"/>
        <v>0</v>
      </c>
      <c r="AB56" s="5">
        <f t="shared" si="9"/>
        <v>12</v>
      </c>
      <c r="AC56" s="5">
        <f t="shared" si="3"/>
        <v>6</v>
      </c>
      <c r="AD56" s="5">
        <f t="shared" si="4"/>
        <v>0</v>
      </c>
      <c r="AE56" s="5">
        <f t="shared" si="5"/>
        <v>0.5</v>
      </c>
      <c r="AF56" s="32" t="str">
        <f>IF(COUNT(D56:O56)&gt;=1,MAX(D56:O56),"&lt;0.5")</f>
        <v>&lt;0.5</v>
      </c>
      <c r="AG56" s="8">
        <f>IF(COUNTIF(D56:O56,"~&lt;*")&gt;=1,"&lt;0.5",MIN(D56:O56))</f>
        <v>0</v>
      </c>
      <c r="AH56" s="10" t="str">
        <f t="shared" si="6"/>
        <v>&lt;0.5</v>
      </c>
    </row>
    <row r="57" spans="1:34" x14ac:dyDescent="0.15">
      <c r="A57" s="9">
        <v>52</v>
      </c>
      <c r="B57" s="49" t="s">
        <v>49</v>
      </c>
      <c r="C57" s="50" t="s">
        <v>57</v>
      </c>
      <c r="D57" s="51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3"/>
      <c r="P57" s="54"/>
      <c r="Q57" s="52"/>
      <c r="R57" s="52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7"/>
        <v>12</v>
      </c>
      <c r="AA57" s="5">
        <f t="shared" si="8"/>
        <v>0</v>
      </c>
      <c r="AB57" s="5">
        <f t="shared" si="9"/>
        <v>12</v>
      </c>
      <c r="AC57" s="5">
        <f t="shared" si="3"/>
        <v>1.2000000000000002</v>
      </c>
      <c r="AD57" s="5">
        <f t="shared" si="4"/>
        <v>0</v>
      </c>
      <c r="AE57" s="5">
        <f t="shared" si="5"/>
        <v>0.10000000000000002</v>
      </c>
      <c r="AF57" s="19" t="str">
        <f>IF(COUNT(D57:O57)&gt;=1,MAX(D57:O57),"&lt;0.1")</f>
        <v>&lt;0.1</v>
      </c>
      <c r="AG57" s="8">
        <f>IF(COUNTIF(D57:O57,"~&lt;*")&gt;=1,"&lt;0.1",MIN(D57:O57))</f>
        <v>0</v>
      </c>
      <c r="AH57" s="17" t="str">
        <f t="shared" si="6"/>
        <v>&lt;0.1</v>
      </c>
    </row>
    <row r="58" spans="1:34" x14ac:dyDescent="0.15">
      <c r="A58" s="9">
        <v>53</v>
      </c>
      <c r="B58" s="48" t="s">
        <v>136</v>
      </c>
      <c r="C58" s="9" t="s">
        <v>137</v>
      </c>
      <c r="D58" s="10"/>
      <c r="E58" s="10"/>
      <c r="F58" s="10">
        <v>0</v>
      </c>
      <c r="G58" s="10"/>
      <c r="H58" s="10"/>
      <c r="I58" s="10">
        <v>0</v>
      </c>
      <c r="J58" s="10"/>
      <c r="K58" s="10"/>
      <c r="L58" s="10"/>
      <c r="M58" s="10"/>
      <c r="N58" s="10"/>
      <c r="O58" s="11"/>
      <c r="P58" s="32"/>
      <c r="Q58" s="10"/>
      <c r="R58" s="10"/>
      <c r="V58" s="5" t="s">
        <v>140</v>
      </c>
      <c r="W58" s="5" t="s">
        <v>141</v>
      </c>
      <c r="AF58" s="43"/>
      <c r="AG58" s="47"/>
      <c r="AH58" s="47"/>
    </row>
    <row r="59" spans="1:34" x14ac:dyDescent="0.15">
      <c r="A59" s="9">
        <v>54</v>
      </c>
      <c r="B59" s="48" t="s">
        <v>138</v>
      </c>
      <c r="C59" s="9" t="s">
        <v>137</v>
      </c>
      <c r="D59" s="10" t="s">
        <v>145</v>
      </c>
      <c r="E59" s="10" t="s">
        <v>145</v>
      </c>
      <c r="F59" s="10" t="s">
        <v>145</v>
      </c>
      <c r="G59" s="10" t="s">
        <v>145</v>
      </c>
      <c r="H59" s="10" t="s">
        <v>145</v>
      </c>
      <c r="I59" s="10" t="s">
        <v>145</v>
      </c>
      <c r="J59" s="10" t="s">
        <v>145</v>
      </c>
      <c r="K59" s="10"/>
      <c r="L59" s="10"/>
      <c r="M59" s="10"/>
      <c r="N59" s="10"/>
      <c r="O59" s="11"/>
      <c r="P59" s="32"/>
      <c r="Q59" s="10"/>
      <c r="R59" s="10"/>
      <c r="V59" s="5" t="s">
        <v>140</v>
      </c>
      <c r="W59" s="5" t="s">
        <v>141</v>
      </c>
      <c r="AF59" s="43"/>
      <c r="AG59" s="47"/>
      <c r="AH59" s="47"/>
    </row>
    <row r="60" spans="1:34" x14ac:dyDescent="0.15">
      <c r="A60" s="16">
        <v>55</v>
      </c>
      <c r="B60" s="2" t="s">
        <v>139</v>
      </c>
      <c r="C60" s="16" t="s">
        <v>137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/>
      <c r="L60" s="17"/>
      <c r="M60" s="17"/>
      <c r="N60" s="17"/>
      <c r="O60" s="18"/>
      <c r="P60" s="19"/>
      <c r="Q60" s="17"/>
      <c r="R60" s="17"/>
      <c r="V60" s="5">
        <v>0</v>
      </c>
      <c r="W60" s="5" t="s">
        <v>141</v>
      </c>
      <c r="AF60" s="43"/>
      <c r="AG60" s="47"/>
      <c r="AH60" s="47"/>
    </row>
    <row r="61" spans="1:34" x14ac:dyDescent="0.15">
      <c r="A61" s="5" t="s">
        <v>61</v>
      </c>
      <c r="B61" s="24" t="s">
        <v>62</v>
      </c>
      <c r="P61" s="43"/>
      <c r="AF61" s="43"/>
    </row>
    <row r="62" spans="1:34" x14ac:dyDescent="0.15">
      <c r="A62" s="20"/>
      <c r="B62" s="20" t="s">
        <v>59</v>
      </c>
      <c r="C62" s="20"/>
      <c r="D62" s="21">
        <v>19.7</v>
      </c>
      <c r="E62" s="21">
        <v>21.3</v>
      </c>
      <c r="F62" s="21">
        <v>21.5</v>
      </c>
      <c r="G62" s="21">
        <v>30.5</v>
      </c>
      <c r="H62" s="21">
        <v>30</v>
      </c>
      <c r="I62" s="21">
        <v>26.7</v>
      </c>
      <c r="J62" s="21">
        <v>21.3</v>
      </c>
      <c r="K62" s="21"/>
      <c r="L62" s="21"/>
      <c r="M62" s="21"/>
      <c r="N62" s="21"/>
      <c r="O62" s="21"/>
      <c r="P62" s="34"/>
      <c r="Q62" s="21"/>
      <c r="R62" s="21"/>
      <c r="AF62" s="34">
        <f>MAX(D62:O62)</f>
        <v>30.5</v>
      </c>
      <c r="AG62" s="21">
        <f>MIN(D62:O62)</f>
        <v>19.7</v>
      </c>
      <c r="AH62" s="21">
        <f>AVERAGE(D62:O62)</f>
        <v>24.428571428571427</v>
      </c>
    </row>
    <row r="63" spans="1:34" x14ac:dyDescent="0.15">
      <c r="A63" s="22"/>
      <c r="B63" s="22" t="s">
        <v>60</v>
      </c>
      <c r="C63" s="22"/>
      <c r="D63" s="14">
        <v>16</v>
      </c>
      <c r="E63" s="14">
        <v>16</v>
      </c>
      <c r="F63" s="14">
        <v>17</v>
      </c>
      <c r="G63" s="14">
        <v>17</v>
      </c>
      <c r="H63" s="14">
        <v>18</v>
      </c>
      <c r="I63" s="14">
        <v>17</v>
      </c>
      <c r="J63" s="14">
        <v>17</v>
      </c>
      <c r="K63" s="14"/>
      <c r="L63" s="14"/>
      <c r="M63" s="14"/>
      <c r="N63" s="14"/>
      <c r="O63" s="14"/>
      <c r="P63" s="35"/>
      <c r="Q63" s="14"/>
      <c r="R63" s="14"/>
      <c r="AF63" s="35">
        <f>MAX(D63:O63)</f>
        <v>18</v>
      </c>
      <c r="AG63" s="14">
        <f>MIN(D63:O63)</f>
        <v>16</v>
      </c>
      <c r="AH63" s="14">
        <f>AVERAGE(D63:O63)</f>
        <v>16.857142857142858</v>
      </c>
    </row>
    <row r="64" spans="1:34" x14ac:dyDescent="0.15">
      <c r="A64" s="23"/>
      <c r="B64" s="23" t="s">
        <v>90</v>
      </c>
      <c r="C64" s="23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44"/>
      <c r="Q64" s="42"/>
      <c r="R64" s="42"/>
      <c r="AF64" s="44">
        <f>MAX(D64:O64)</f>
        <v>0</v>
      </c>
      <c r="AG64" s="42">
        <f>MIN(D64:O64)</f>
        <v>0</v>
      </c>
      <c r="AH64" s="42" t="e">
        <f>AVERAGE(D64:O64)</f>
        <v>#DIV/0!</v>
      </c>
    </row>
  </sheetData>
  <mergeCells count="3">
    <mergeCell ref="A1:R1"/>
    <mergeCell ref="AF2:AH3"/>
    <mergeCell ref="A4:C4"/>
  </mergeCells>
  <phoneticPr fontId="10"/>
  <conditionalFormatting sqref="D6:O7">
    <cfRule type="cellIs" dxfId="255" priority="74" operator="equal">
      <formula>$W$6</formula>
    </cfRule>
  </conditionalFormatting>
  <conditionalFormatting sqref="D7:O7">
    <cfRule type="cellIs" dxfId="254" priority="261" stopIfTrue="1" operator="equal">
      <formula>$V$7</formula>
    </cfRule>
  </conditionalFormatting>
  <conditionalFormatting sqref="D8:O8">
    <cfRule type="cellIs" dxfId="253" priority="73" stopIfTrue="1" operator="greaterThan">
      <formula>$S$8</formula>
    </cfRule>
    <cfRule type="cellIs" dxfId="252" priority="72" stopIfTrue="1" operator="greaterThan">
      <formula>$T$8</formula>
    </cfRule>
    <cfRule type="cellIs" dxfId="251" priority="71" stopIfTrue="1" operator="greaterThan">
      <formula>$U$8</formula>
    </cfRule>
    <cfRule type="cellIs" dxfId="250" priority="70" stopIfTrue="1" operator="greaterThan">
      <formula>$V$8</formula>
    </cfRule>
    <cfRule type="cellIs" dxfId="249" priority="61" stopIfTrue="1" operator="equal">
      <formula>$X$8</formula>
    </cfRule>
  </conditionalFormatting>
  <conditionalFormatting sqref="D8:O57">
    <cfRule type="cellIs" dxfId="248" priority="69" stopIfTrue="1" operator="equal">
      <formula>$W$6</formula>
    </cfRule>
  </conditionalFormatting>
  <conditionalFormatting sqref="D6:R6">
    <cfRule type="cellIs" dxfId="247" priority="262" stopIfTrue="1" operator="greaterThan">
      <formula>$V$6</formula>
    </cfRule>
    <cfRule type="cellIs" dxfId="246" priority="265" stopIfTrue="1" operator="greaterThan">
      <formula>$S$6</formula>
    </cfRule>
    <cfRule type="cellIs" dxfId="245" priority="264" stopIfTrue="1" operator="greaterThan">
      <formula>$T$6</formula>
    </cfRule>
    <cfRule type="cellIs" dxfId="244" priority="263" stopIfTrue="1" operator="greaterThan">
      <formula>$U$6</formula>
    </cfRule>
  </conditionalFormatting>
  <conditionalFormatting sqref="D9:R9">
    <cfRule type="cellIs" dxfId="243" priority="260" stopIfTrue="1" operator="greaterThan">
      <formula>$S$9</formula>
    </cfRule>
    <cfRule type="cellIs" dxfId="242" priority="257" stopIfTrue="1" operator="greaterThan">
      <formula>$V$9</formula>
    </cfRule>
    <cfRule type="cellIs" dxfId="241" priority="258" stopIfTrue="1" operator="greaterThan">
      <formula>$U$9</formula>
    </cfRule>
    <cfRule type="cellIs" dxfId="240" priority="259" stopIfTrue="1" operator="greaterThan">
      <formula>$T$9</formula>
    </cfRule>
    <cfRule type="cellIs" dxfId="239" priority="68" operator="equal">
      <formula>$X$9</formula>
    </cfRule>
  </conditionalFormatting>
  <conditionalFormatting sqref="D10:R10">
    <cfRule type="cellIs" dxfId="238" priority="255" stopIfTrue="1" operator="greaterThan">
      <formula>$T$10</formula>
    </cfRule>
    <cfRule type="cellIs" dxfId="237" priority="67" stopIfTrue="1" operator="equal">
      <formula>$X$10</formula>
    </cfRule>
    <cfRule type="cellIs" dxfId="236" priority="256" stopIfTrue="1" operator="greaterThan">
      <formula>$S$10</formula>
    </cfRule>
    <cfRule type="cellIs" dxfId="235" priority="253" stopIfTrue="1" operator="greaterThan">
      <formula>$V$10</formula>
    </cfRule>
    <cfRule type="cellIs" dxfId="234" priority="254" stopIfTrue="1" operator="greaterThan">
      <formula>$U$10</formula>
    </cfRule>
  </conditionalFormatting>
  <conditionalFormatting sqref="D11:R11">
    <cfRule type="cellIs" dxfId="233" priority="249" stopIfTrue="1" operator="greaterThan">
      <formula>$V$11</formula>
    </cfRule>
    <cfRule type="cellIs" dxfId="232" priority="250" stopIfTrue="1" operator="greaterThan">
      <formula>$U$11</formula>
    </cfRule>
    <cfRule type="cellIs" dxfId="231" priority="252" stopIfTrue="1" operator="greaterThan">
      <formula>$S$11</formula>
    </cfRule>
    <cfRule type="cellIs" dxfId="230" priority="251" stopIfTrue="1" operator="greaterThan">
      <formula>$T$11</formula>
    </cfRule>
    <cfRule type="cellIs" dxfId="229" priority="66" stopIfTrue="1" operator="equal">
      <formula>$X$11</formula>
    </cfRule>
  </conditionalFormatting>
  <conditionalFormatting sqref="D12:R12">
    <cfRule type="cellIs" dxfId="228" priority="245" stopIfTrue="1" operator="greaterThan">
      <formula>$V$12</formula>
    </cfRule>
    <cfRule type="cellIs" dxfId="227" priority="65" stopIfTrue="1" operator="equal">
      <formula>$X$12</formula>
    </cfRule>
    <cfRule type="cellIs" dxfId="226" priority="246" stopIfTrue="1" operator="greaterThan">
      <formula>$U$12</formula>
    </cfRule>
    <cfRule type="cellIs" dxfId="225" priority="247" stopIfTrue="1" operator="greaterThan">
      <formula>$T$12</formula>
    </cfRule>
    <cfRule type="cellIs" dxfId="224" priority="248" stopIfTrue="1" operator="greaterThan">
      <formula>$S$12</formula>
    </cfRule>
  </conditionalFormatting>
  <conditionalFormatting sqref="D13:R13">
    <cfRule type="cellIs" dxfId="223" priority="244" stopIfTrue="1" operator="greaterThan">
      <formula>$S$13</formula>
    </cfRule>
    <cfRule type="cellIs" dxfId="222" priority="64" operator="equal">
      <formula>$X$13</formula>
    </cfRule>
    <cfRule type="cellIs" dxfId="221" priority="243" stopIfTrue="1" operator="greaterThan">
      <formula>$T$13</formula>
    </cfRule>
    <cfRule type="cellIs" dxfId="220" priority="241" stopIfTrue="1" operator="greaterThan">
      <formula>$V$13</formula>
    </cfRule>
    <cfRule type="cellIs" dxfId="219" priority="242" stopIfTrue="1" operator="greaterThan">
      <formula>$U$13</formula>
    </cfRule>
  </conditionalFormatting>
  <conditionalFormatting sqref="D14:R14">
    <cfRule type="cellIs" dxfId="218" priority="63" operator="equal">
      <formula>$X$14</formula>
    </cfRule>
    <cfRule type="cellIs" dxfId="217" priority="240" stopIfTrue="1" operator="greaterThan">
      <formula>$S$14</formula>
    </cfRule>
    <cfRule type="cellIs" dxfId="216" priority="239" stopIfTrue="1" operator="greaterThan">
      <formula>$T$14</formula>
    </cfRule>
    <cfRule type="cellIs" dxfId="215" priority="238" stopIfTrue="1" operator="greaterThan">
      <formula>$U$14</formula>
    </cfRule>
    <cfRule type="cellIs" dxfId="214" priority="237" stopIfTrue="1" operator="greaterThan">
      <formula>$V$14</formula>
    </cfRule>
  </conditionalFormatting>
  <conditionalFormatting sqref="D15:R15">
    <cfRule type="cellIs" dxfId="213" priority="62" operator="equal">
      <formula>$X$15</formula>
    </cfRule>
    <cfRule type="cellIs" dxfId="212" priority="236" stopIfTrue="1" operator="greaterThan">
      <formula>$S$15</formula>
    </cfRule>
    <cfRule type="cellIs" dxfId="211" priority="235" stopIfTrue="1" operator="greaterThan">
      <formula>$T$15</formula>
    </cfRule>
    <cfRule type="cellIs" dxfId="210" priority="233" stopIfTrue="1" operator="greaterThan">
      <formula>$V$15</formula>
    </cfRule>
    <cfRule type="cellIs" dxfId="209" priority="234" stopIfTrue="1" operator="greaterThan">
      <formula>$U$15</formula>
    </cfRule>
  </conditionalFormatting>
  <conditionalFormatting sqref="D16:R16">
    <cfRule type="cellIs" dxfId="208" priority="60" operator="equal">
      <formula>$X$16</formula>
    </cfRule>
    <cfRule type="cellIs" dxfId="207" priority="229" stopIfTrue="1" operator="greaterThan">
      <formula>$V$16</formula>
    </cfRule>
    <cfRule type="cellIs" dxfId="206" priority="230" stopIfTrue="1" operator="greaterThan">
      <formula>$U$16</formula>
    </cfRule>
    <cfRule type="cellIs" dxfId="205" priority="231" stopIfTrue="1" operator="greaterThan">
      <formula>$T$16</formula>
    </cfRule>
    <cfRule type="cellIs" dxfId="204" priority="232" stopIfTrue="1" operator="greaterThan">
      <formula>$S$16</formula>
    </cfRule>
  </conditionalFormatting>
  <conditionalFormatting sqref="D17:R17">
    <cfRule type="cellIs" dxfId="203" priority="59" operator="equal">
      <formula>$X$17</formula>
    </cfRule>
    <cfRule type="cellIs" dxfId="202" priority="225" stopIfTrue="1" operator="greaterThan">
      <formula>$V$17</formula>
    </cfRule>
    <cfRule type="cellIs" dxfId="201" priority="226" stopIfTrue="1" operator="greaterThan">
      <formula>$U$17</formula>
    </cfRule>
    <cfRule type="cellIs" dxfId="200" priority="227" stopIfTrue="1" operator="greaterThan">
      <formula>$T$17</formula>
    </cfRule>
    <cfRule type="cellIs" dxfId="199" priority="228" stopIfTrue="1" operator="greaterThan">
      <formula>$S$17</formula>
    </cfRule>
  </conditionalFormatting>
  <conditionalFormatting sqref="D18:R18">
    <cfRule type="cellIs" dxfId="198" priority="221" stopIfTrue="1" operator="greaterThan">
      <formula>$V$18</formula>
    </cfRule>
    <cfRule type="cellIs" dxfId="197" priority="58" operator="equal">
      <formula>$X$18</formula>
    </cfRule>
    <cfRule type="cellIs" dxfId="196" priority="222" stopIfTrue="1" operator="greaterThan">
      <formula>$U$18</formula>
    </cfRule>
    <cfRule type="cellIs" dxfId="195" priority="224" stopIfTrue="1" operator="greaterThan">
      <formula>$S$18</formula>
    </cfRule>
    <cfRule type="cellIs" dxfId="194" priority="223" stopIfTrue="1" operator="greaterThan">
      <formula>$T$18</formula>
    </cfRule>
  </conditionalFormatting>
  <conditionalFormatting sqref="D19:R19">
    <cfRule type="cellIs" dxfId="193" priority="219" stopIfTrue="1" operator="greaterThan">
      <formula>$T$19</formula>
    </cfRule>
    <cfRule type="cellIs" dxfId="192" priority="217" stopIfTrue="1" operator="greaterThan">
      <formula>$V$19</formula>
    </cfRule>
    <cfRule type="cellIs" dxfId="191" priority="57" operator="equal">
      <formula>$X$19</formula>
    </cfRule>
    <cfRule type="cellIs" dxfId="190" priority="218" stopIfTrue="1" operator="greaterThan">
      <formula>$U$19</formula>
    </cfRule>
    <cfRule type="cellIs" dxfId="189" priority="220" stopIfTrue="1" operator="greaterThan">
      <formula>$S$19</formula>
    </cfRule>
  </conditionalFormatting>
  <conditionalFormatting sqref="D20:R20">
    <cfRule type="cellIs" dxfId="188" priority="216" stopIfTrue="1" operator="greaterThan">
      <formula>$S$20</formula>
    </cfRule>
    <cfRule type="cellIs" dxfId="187" priority="56" operator="equal">
      <formula>$X$20</formula>
    </cfRule>
    <cfRule type="cellIs" dxfId="186" priority="213" stopIfTrue="1" operator="greaterThan">
      <formula>$V$20</formula>
    </cfRule>
    <cfRule type="cellIs" dxfId="185" priority="214" stopIfTrue="1" operator="greaterThan">
      <formula>$U$20</formula>
    </cfRule>
    <cfRule type="cellIs" dxfId="184" priority="215" stopIfTrue="1" operator="greaterThan">
      <formula>$T$20</formula>
    </cfRule>
  </conditionalFormatting>
  <conditionalFormatting sqref="D21:R21">
    <cfRule type="cellIs" dxfId="183" priority="210" stopIfTrue="1" operator="greaterThan">
      <formula>$U$21</formula>
    </cfRule>
    <cfRule type="cellIs" dxfId="182" priority="211" stopIfTrue="1" operator="greaterThan">
      <formula>$T$21</formula>
    </cfRule>
    <cfRule type="cellIs" dxfId="181" priority="55" operator="equal">
      <formula>$X$21</formula>
    </cfRule>
    <cfRule type="cellIs" dxfId="180" priority="212" stopIfTrue="1" operator="greaterThan">
      <formula>$S$21</formula>
    </cfRule>
    <cfRule type="cellIs" dxfId="179" priority="209" stopIfTrue="1" operator="greaterThan">
      <formula>$V$21</formula>
    </cfRule>
  </conditionalFormatting>
  <conditionalFormatting sqref="D22:R22">
    <cfRule type="cellIs" dxfId="178" priority="205" stopIfTrue="1" operator="greaterThan">
      <formula>$V$22</formula>
    </cfRule>
    <cfRule type="cellIs" dxfId="177" priority="206" stopIfTrue="1" operator="greaterThan">
      <formula>$U$22</formula>
    </cfRule>
    <cfRule type="cellIs" dxfId="176" priority="207" stopIfTrue="1" operator="greaterThan">
      <formula>$T$22</formula>
    </cfRule>
    <cfRule type="cellIs" dxfId="175" priority="208" stopIfTrue="1" operator="greaterThan">
      <formula>$S$22</formula>
    </cfRule>
    <cfRule type="cellIs" dxfId="174" priority="54" operator="equal">
      <formula>$X$22</formula>
    </cfRule>
  </conditionalFormatting>
  <conditionalFormatting sqref="D23:R23">
    <cfRule type="cellIs" dxfId="173" priority="204" stopIfTrue="1" operator="greaterThan">
      <formula>$S$23</formula>
    </cfRule>
    <cfRule type="cellIs" dxfId="172" priority="203" stopIfTrue="1" operator="greaterThan">
      <formula>$T$23</formula>
    </cfRule>
    <cfRule type="cellIs" dxfId="171" priority="202" stopIfTrue="1" operator="greaterThan">
      <formula>$U$23</formula>
    </cfRule>
    <cfRule type="cellIs" dxfId="170" priority="53" operator="equal">
      <formula>$X$23</formula>
    </cfRule>
    <cfRule type="cellIs" dxfId="169" priority="201" stopIfTrue="1" operator="greaterThan">
      <formula>$V$23</formula>
    </cfRule>
  </conditionalFormatting>
  <conditionalFormatting sqref="D24:R25">
    <cfRule type="cellIs" dxfId="168" priority="197" stopIfTrue="1" operator="greaterThan">
      <formula>$V$24</formula>
    </cfRule>
    <cfRule type="cellIs" dxfId="167" priority="52" operator="equal">
      <formula>$X$25</formula>
    </cfRule>
    <cfRule type="cellIs" dxfId="166" priority="200" stopIfTrue="1" operator="greaterThan">
      <formula>$S$24</formula>
    </cfRule>
    <cfRule type="cellIs" dxfId="165" priority="199" stopIfTrue="1" operator="greaterThan">
      <formula>$T$24</formula>
    </cfRule>
    <cfRule type="cellIs" dxfId="164" priority="198" stopIfTrue="1" operator="greaterThan">
      <formula>$U$24</formula>
    </cfRule>
  </conditionalFormatting>
  <conditionalFormatting sqref="D26:R26">
    <cfRule type="cellIs" dxfId="163" priority="193" stopIfTrue="1" operator="greaterThan">
      <formula>$V$26</formula>
    </cfRule>
    <cfRule type="cellIs" dxfId="162" priority="195" stopIfTrue="1" operator="greaterThan">
      <formula>$T$26</formula>
    </cfRule>
    <cfRule type="cellIs" dxfId="161" priority="196" stopIfTrue="1" operator="greaterThan">
      <formula>$S$26</formula>
    </cfRule>
    <cfRule type="cellIs" dxfId="160" priority="194" stopIfTrue="1" operator="greaterThan">
      <formula>$U$26</formula>
    </cfRule>
    <cfRule type="cellIs" dxfId="159" priority="51" operator="equal">
      <formula>$X$26</formula>
    </cfRule>
  </conditionalFormatting>
  <conditionalFormatting sqref="D27:R27">
    <cfRule type="cellIs" dxfId="158" priority="191" stopIfTrue="1" operator="greaterThan">
      <formula>$T$27</formula>
    </cfRule>
    <cfRule type="cellIs" dxfId="157" priority="192" stopIfTrue="1" operator="greaterThan">
      <formula>$S$27</formula>
    </cfRule>
    <cfRule type="cellIs" dxfId="156" priority="190" stopIfTrue="1" operator="greaterThan">
      <formula>$U$27</formula>
    </cfRule>
    <cfRule type="cellIs" dxfId="155" priority="50" operator="equal">
      <formula>$X$27</formula>
    </cfRule>
    <cfRule type="cellIs" dxfId="154" priority="189" stopIfTrue="1" operator="greaterThan">
      <formula>$V$27</formula>
    </cfRule>
  </conditionalFormatting>
  <conditionalFormatting sqref="D28:R28">
    <cfRule type="cellIs" dxfId="153" priority="185" stopIfTrue="1" operator="greaterThan">
      <formula>$V$28</formula>
    </cfRule>
    <cfRule type="cellIs" dxfId="152" priority="186" stopIfTrue="1" operator="greaterThan">
      <formula>$U$28</formula>
    </cfRule>
    <cfRule type="cellIs" dxfId="151" priority="187" stopIfTrue="1" operator="greaterThan">
      <formula>$T$28</formula>
    </cfRule>
    <cfRule type="cellIs" dxfId="150" priority="188" stopIfTrue="1" operator="greaterThan">
      <formula>$S$28</formula>
    </cfRule>
    <cfRule type="cellIs" dxfId="149" priority="49" operator="equal">
      <formula>$X$28</formula>
    </cfRule>
  </conditionalFormatting>
  <conditionalFormatting sqref="D29:R29">
    <cfRule type="cellIs" dxfId="148" priority="183" stopIfTrue="1" operator="greaterThan">
      <formula>$T$29</formula>
    </cfRule>
    <cfRule type="cellIs" dxfId="147" priority="182" stopIfTrue="1" operator="greaterThan">
      <formula>$U$29</formula>
    </cfRule>
    <cfRule type="cellIs" dxfId="146" priority="181" stopIfTrue="1" operator="greaterThan">
      <formula>$V$29</formula>
    </cfRule>
    <cfRule type="cellIs" dxfId="145" priority="184" stopIfTrue="1" operator="greaterThan">
      <formula>$S$29</formula>
    </cfRule>
    <cfRule type="cellIs" dxfId="144" priority="48" operator="equal">
      <formula>$X$29</formula>
    </cfRule>
  </conditionalFormatting>
  <conditionalFormatting sqref="D30:R30">
    <cfRule type="cellIs" dxfId="143" priority="180" stopIfTrue="1" operator="greaterThan">
      <formula>$S$30</formula>
    </cfRule>
    <cfRule type="cellIs" dxfId="142" priority="179" stopIfTrue="1" operator="greaterThan">
      <formula>$T$30</formula>
    </cfRule>
    <cfRule type="cellIs" dxfId="141" priority="178" stopIfTrue="1" operator="greaterThan">
      <formula>$U$30</formula>
    </cfRule>
    <cfRule type="cellIs" dxfId="140" priority="47" operator="equal">
      <formula>$X$30</formula>
    </cfRule>
    <cfRule type="cellIs" dxfId="139" priority="177" stopIfTrue="1" operator="greaterThan">
      <formula>$V$30</formula>
    </cfRule>
  </conditionalFormatting>
  <conditionalFormatting sqref="D31:R31">
    <cfRule type="cellIs" dxfId="138" priority="176" stopIfTrue="1" operator="greaterThan">
      <formula>$S$31</formula>
    </cfRule>
    <cfRule type="cellIs" dxfId="137" priority="46" operator="equal">
      <formula>$X$31</formula>
    </cfRule>
    <cfRule type="cellIs" dxfId="136" priority="173" stopIfTrue="1" operator="greaterThan">
      <formula>$V$31</formula>
    </cfRule>
    <cfRule type="cellIs" dxfId="135" priority="174" stopIfTrue="1" operator="greaterThan">
      <formula>$U$31</formula>
    </cfRule>
    <cfRule type="cellIs" dxfId="134" priority="175" stopIfTrue="1" operator="greaterThan">
      <formula>$T$31</formula>
    </cfRule>
  </conditionalFormatting>
  <conditionalFormatting sqref="D32:R32">
    <cfRule type="cellIs" dxfId="133" priority="169" stopIfTrue="1" operator="greaterThan">
      <formula>$V$32</formula>
    </cfRule>
    <cfRule type="cellIs" dxfId="132" priority="170" stopIfTrue="1" operator="greaterThan">
      <formula>$U$32</formula>
    </cfRule>
    <cfRule type="cellIs" dxfId="131" priority="171" stopIfTrue="1" operator="greaterThan">
      <formula>$T$32</formula>
    </cfRule>
    <cfRule type="cellIs" dxfId="130" priority="172" stopIfTrue="1" operator="greaterThan">
      <formula>$S$32</formula>
    </cfRule>
    <cfRule type="cellIs" dxfId="129" priority="45" operator="equal">
      <formula>$X$32</formula>
    </cfRule>
  </conditionalFormatting>
  <conditionalFormatting sqref="D33:R33">
    <cfRule type="cellIs" dxfId="128" priority="165" stopIfTrue="1" operator="greaterThan">
      <formula>$V$33</formula>
    </cfRule>
    <cfRule type="cellIs" dxfId="127" priority="166" stopIfTrue="1" operator="greaterThan">
      <formula>$U$33</formula>
    </cfRule>
    <cfRule type="cellIs" dxfId="126" priority="168" stopIfTrue="1" operator="greaterThan">
      <formula>$S$33</formula>
    </cfRule>
    <cfRule type="cellIs" dxfId="125" priority="44" operator="equal">
      <formula>$X$33</formula>
    </cfRule>
    <cfRule type="cellIs" dxfId="124" priority="167" stopIfTrue="1" operator="greaterThan">
      <formula>$T$33</formula>
    </cfRule>
  </conditionalFormatting>
  <conditionalFormatting sqref="D34:R34">
    <cfRule type="cellIs" dxfId="123" priority="161" stopIfTrue="1" operator="greaterThan">
      <formula>$V$34</formula>
    </cfRule>
    <cfRule type="cellIs" dxfId="122" priority="162" stopIfTrue="1" operator="greaterThan">
      <formula>$U$34</formula>
    </cfRule>
    <cfRule type="cellIs" dxfId="121" priority="163" stopIfTrue="1" operator="greaterThan">
      <formula>$T$34</formula>
    </cfRule>
    <cfRule type="cellIs" dxfId="120" priority="164" stopIfTrue="1" operator="greaterThan">
      <formula>$S$34</formula>
    </cfRule>
    <cfRule type="cellIs" dxfId="119" priority="43" operator="equal">
      <formula>$X$34</formula>
    </cfRule>
  </conditionalFormatting>
  <conditionalFormatting sqref="D35:R35">
    <cfRule type="cellIs" dxfId="118" priority="158" stopIfTrue="1" operator="greaterThan">
      <formula>$U$35</formula>
    </cfRule>
    <cfRule type="cellIs" dxfId="117" priority="159" stopIfTrue="1" operator="greaterThan">
      <formula>$T$35</formula>
    </cfRule>
    <cfRule type="cellIs" dxfId="116" priority="160" stopIfTrue="1" operator="greaterThan">
      <formula>$S$35</formula>
    </cfRule>
    <cfRule type="cellIs" dxfId="115" priority="157" stopIfTrue="1" operator="greaterThan">
      <formula>$V$35</formula>
    </cfRule>
    <cfRule type="cellIs" dxfId="114" priority="42" operator="equal">
      <formula>$X$35</formula>
    </cfRule>
  </conditionalFormatting>
  <conditionalFormatting sqref="D36:R36">
    <cfRule type="cellIs" dxfId="113" priority="156" stopIfTrue="1" operator="greaterThan">
      <formula>$S$36</formula>
    </cfRule>
    <cfRule type="cellIs" dxfId="112" priority="154" stopIfTrue="1" operator="greaterThan">
      <formula>$U$36</formula>
    </cfRule>
    <cfRule type="cellIs" dxfId="111" priority="153" stopIfTrue="1" operator="greaterThan">
      <formula>$V$36</formula>
    </cfRule>
    <cfRule type="cellIs" dxfId="110" priority="155" stopIfTrue="1" operator="greaterThan">
      <formula>$T$36</formula>
    </cfRule>
    <cfRule type="cellIs" dxfId="109" priority="41" operator="equal">
      <formula>$X$36</formula>
    </cfRule>
  </conditionalFormatting>
  <conditionalFormatting sqref="D37:R37">
    <cfRule type="cellIs" dxfId="108" priority="40" operator="equal">
      <formula>$X$37</formula>
    </cfRule>
    <cfRule type="cellIs" dxfId="107" priority="150" stopIfTrue="1" operator="greaterThan">
      <formula>$U$37</formula>
    </cfRule>
    <cfRule type="cellIs" dxfId="106" priority="151" stopIfTrue="1" operator="greaterThan">
      <formula>$T$37</formula>
    </cfRule>
    <cfRule type="cellIs" dxfId="105" priority="152" stopIfTrue="1" operator="greaterThan">
      <formula>$S$37</formula>
    </cfRule>
    <cfRule type="cellIs" dxfId="104" priority="149" stopIfTrue="1" operator="greaterThan">
      <formula>$V$37</formula>
    </cfRule>
  </conditionalFormatting>
  <conditionalFormatting sqref="D38:R38">
    <cfRule type="cellIs" dxfId="103" priority="145" stopIfTrue="1" operator="greaterThan">
      <formula>$V$38</formula>
    </cfRule>
    <cfRule type="cellIs" dxfId="102" priority="147" stopIfTrue="1" operator="greaterThan">
      <formula>$T$38</formula>
    </cfRule>
    <cfRule type="cellIs" dxfId="101" priority="39" operator="equal">
      <formula>$X$38</formula>
    </cfRule>
    <cfRule type="cellIs" dxfId="100" priority="148" stopIfTrue="1" operator="greaterThan">
      <formula>$S$38</formula>
    </cfRule>
    <cfRule type="cellIs" dxfId="99" priority="146" stopIfTrue="1" operator="greaterThan">
      <formula>$U$38</formula>
    </cfRule>
  </conditionalFormatting>
  <conditionalFormatting sqref="D39:R39">
    <cfRule type="cellIs" dxfId="98" priority="144" stopIfTrue="1" operator="greaterThan">
      <formula>$S$39</formula>
    </cfRule>
    <cfRule type="cellIs" dxfId="97" priority="143" stopIfTrue="1" operator="greaterThan">
      <formula>$T$39</formula>
    </cfRule>
    <cfRule type="cellIs" dxfId="96" priority="142" stopIfTrue="1" operator="greaterThan">
      <formula>$U$39</formula>
    </cfRule>
    <cfRule type="cellIs" dxfId="95" priority="141" stopIfTrue="1" operator="greaterThan">
      <formula>$V$39</formula>
    </cfRule>
    <cfRule type="cellIs" dxfId="94" priority="38" operator="equal">
      <formula>$X$39</formula>
    </cfRule>
  </conditionalFormatting>
  <conditionalFormatting sqref="D40:R40">
    <cfRule type="cellIs" dxfId="93" priority="138" stopIfTrue="1" operator="greaterThan">
      <formula>$U$40</formula>
    </cfRule>
    <cfRule type="cellIs" dxfId="92" priority="139" stopIfTrue="1" operator="greaterThan">
      <formula>$T$40</formula>
    </cfRule>
    <cfRule type="cellIs" dxfId="91" priority="140" stopIfTrue="1" operator="greaterThan">
      <formula>$S$40</formula>
    </cfRule>
    <cfRule type="cellIs" dxfId="90" priority="37" operator="equal">
      <formula>$X$40</formula>
    </cfRule>
    <cfRule type="cellIs" dxfId="89" priority="137" stopIfTrue="1" operator="greaterThan">
      <formula>$V$40</formula>
    </cfRule>
  </conditionalFormatting>
  <conditionalFormatting sqref="D41:R41">
    <cfRule type="cellIs" dxfId="88" priority="133" stopIfTrue="1" operator="greaterThan">
      <formula>$V$41</formula>
    </cfRule>
    <cfRule type="cellIs" dxfId="87" priority="135" stopIfTrue="1" operator="greaterThan">
      <formula>$T$41</formula>
    </cfRule>
    <cfRule type="cellIs" dxfId="86" priority="36" operator="equal">
      <formula>$X$41</formula>
    </cfRule>
    <cfRule type="cellIs" dxfId="85" priority="134" stopIfTrue="1" operator="greaterThan">
      <formula>$U$41</formula>
    </cfRule>
    <cfRule type="cellIs" dxfId="84" priority="136" stopIfTrue="1" operator="greaterThan">
      <formula>$S$41</formula>
    </cfRule>
  </conditionalFormatting>
  <conditionalFormatting sqref="D42:R42">
    <cfRule type="cellIs" dxfId="83" priority="132" stopIfTrue="1" operator="greaterThan">
      <formula>$S$42</formula>
    </cfRule>
    <cfRule type="cellIs" dxfId="82" priority="35" operator="equal">
      <formula>$X$42</formula>
    </cfRule>
    <cfRule type="cellIs" dxfId="81" priority="131" stopIfTrue="1" operator="greaterThan">
      <formula>$T$42</formula>
    </cfRule>
    <cfRule type="cellIs" dxfId="80" priority="130" stopIfTrue="1" operator="greaterThan">
      <formula>$U$42</formula>
    </cfRule>
    <cfRule type="cellIs" dxfId="79" priority="129" stopIfTrue="1" operator="greaterThan">
      <formula>$V$42</formula>
    </cfRule>
  </conditionalFormatting>
  <conditionalFormatting sqref="D43:R43">
    <cfRule type="cellIs" dxfId="78" priority="34" operator="equal">
      <formula>$X$43</formula>
    </cfRule>
    <cfRule type="cellIs" dxfId="77" priority="125" stopIfTrue="1" operator="greaterThan">
      <formula>$V$43</formula>
    </cfRule>
    <cfRule type="cellIs" dxfId="76" priority="126" stopIfTrue="1" operator="greaterThan">
      <formula>$U$43</formula>
    </cfRule>
    <cfRule type="cellIs" dxfId="75" priority="127" stopIfTrue="1" operator="greaterThan">
      <formula>$T$43</formula>
    </cfRule>
    <cfRule type="cellIs" dxfId="74" priority="128" stopIfTrue="1" operator="greaterThan">
      <formula>$S$43</formula>
    </cfRule>
  </conditionalFormatting>
  <conditionalFormatting sqref="D44:R44">
    <cfRule type="cellIs" dxfId="73" priority="33" operator="equal">
      <formula>$X$44</formula>
    </cfRule>
    <cfRule type="cellIs" dxfId="72" priority="123" stopIfTrue="1" operator="greaterThan">
      <formula>$T$44</formula>
    </cfRule>
    <cfRule type="cellIs" dxfId="71" priority="121" stopIfTrue="1" operator="greaterThan">
      <formula>$V$44</formula>
    </cfRule>
    <cfRule type="cellIs" dxfId="70" priority="122" stopIfTrue="1" operator="greaterThan">
      <formula>$U$44</formula>
    </cfRule>
    <cfRule type="cellIs" dxfId="69" priority="124" stopIfTrue="1" operator="greaterThan">
      <formula>$S$44</formula>
    </cfRule>
  </conditionalFormatting>
  <conditionalFormatting sqref="D45:R45">
    <cfRule type="cellIs" dxfId="68" priority="32" operator="equal">
      <formula>$X$45</formula>
    </cfRule>
    <cfRule type="cellIs" dxfId="67" priority="117" stopIfTrue="1" operator="greaterThan">
      <formula>$V$45</formula>
    </cfRule>
    <cfRule type="cellIs" dxfId="66" priority="118" stopIfTrue="1" operator="greaterThan">
      <formula>$U$45</formula>
    </cfRule>
    <cfRule type="cellIs" dxfId="65" priority="119" stopIfTrue="1" operator="greaterThan">
      <formula>$T$45</formula>
    </cfRule>
    <cfRule type="cellIs" dxfId="64" priority="120" stopIfTrue="1" operator="greaterThan">
      <formula>$S$45</formula>
    </cfRule>
  </conditionalFormatting>
  <conditionalFormatting sqref="D46:R46">
    <cfRule type="cellIs" dxfId="63" priority="31" operator="equal">
      <formula>$X$46</formula>
    </cfRule>
    <cfRule type="cellIs" dxfId="62" priority="115" stopIfTrue="1" operator="greaterThan">
      <formula>$T$46</formula>
    </cfRule>
    <cfRule type="cellIs" dxfId="61" priority="116" stopIfTrue="1" operator="greaterThan">
      <formula>$S$46</formula>
    </cfRule>
    <cfRule type="cellIs" dxfId="60" priority="114" stopIfTrue="1" operator="greaterThan">
      <formula>$U$46</formula>
    </cfRule>
    <cfRule type="cellIs" dxfId="59" priority="113" stopIfTrue="1" operator="greaterThan">
      <formula>$V$46</formula>
    </cfRule>
  </conditionalFormatting>
  <conditionalFormatting sqref="D47:R47">
    <cfRule type="cellIs" dxfId="58" priority="30" operator="equal">
      <formula>$X$47</formula>
    </cfRule>
    <cfRule type="cellIs" dxfId="57" priority="110" stopIfTrue="1" operator="greaterThan">
      <formula>$U$47</formula>
    </cfRule>
    <cfRule type="cellIs" dxfId="56" priority="112" stopIfTrue="1" operator="greaterThan">
      <formula>$S$47</formula>
    </cfRule>
    <cfRule type="cellIs" dxfId="55" priority="111" stopIfTrue="1" operator="greaterThan">
      <formula>$T$47</formula>
    </cfRule>
    <cfRule type="cellIs" dxfId="54" priority="109" stopIfTrue="1" operator="greaterThan">
      <formula>$V$47</formula>
    </cfRule>
  </conditionalFormatting>
  <conditionalFormatting sqref="D48:R48">
    <cfRule type="cellIs" dxfId="53" priority="29" operator="equal">
      <formula>$X$48</formula>
    </cfRule>
    <cfRule type="cellIs" dxfId="52" priority="108" stopIfTrue="1" operator="greaterThan">
      <formula>$S$48</formula>
    </cfRule>
    <cfRule type="cellIs" dxfId="51" priority="107" stopIfTrue="1" operator="greaterThan">
      <formula>$T$48</formula>
    </cfRule>
    <cfRule type="cellIs" dxfId="50" priority="106" stopIfTrue="1" operator="greaterThan">
      <formula>$U$48</formula>
    </cfRule>
    <cfRule type="cellIs" dxfId="49" priority="105" stopIfTrue="1" operator="greaterThan">
      <formula>$V$48</formula>
    </cfRule>
  </conditionalFormatting>
  <conditionalFormatting sqref="D49:R49">
    <cfRule type="cellIs" dxfId="48" priority="28" operator="equal">
      <formula>$X$49</formula>
    </cfRule>
    <cfRule type="cellIs" dxfId="47" priority="101" stopIfTrue="1" operator="greaterThan">
      <formula>$V$49</formula>
    </cfRule>
    <cfRule type="cellIs" dxfId="46" priority="102" stopIfTrue="1" operator="greaterThan">
      <formula>$U$49</formula>
    </cfRule>
    <cfRule type="cellIs" dxfId="45" priority="104" stopIfTrue="1" operator="greaterThan">
      <formula>$S$49</formula>
    </cfRule>
    <cfRule type="cellIs" dxfId="44" priority="103" stopIfTrue="1" operator="greaterThan">
      <formula>$T$49</formula>
    </cfRule>
  </conditionalFormatting>
  <conditionalFormatting sqref="D50:R50">
    <cfRule type="cellIs" dxfId="43" priority="100" stopIfTrue="1" operator="greaterThan">
      <formula>$S$50</formula>
    </cfRule>
    <cfRule type="cellIs" dxfId="42" priority="97" stopIfTrue="1" operator="greaterThan">
      <formula>$V$50</formula>
    </cfRule>
    <cfRule type="cellIs" dxfId="41" priority="27" operator="equal">
      <formula>$X$50</formula>
    </cfRule>
    <cfRule type="cellIs" dxfId="40" priority="98" stopIfTrue="1" operator="greaterThan">
      <formula>$U$50</formula>
    </cfRule>
    <cfRule type="cellIs" dxfId="39" priority="99" stopIfTrue="1" operator="greaterThan">
      <formula>$T$50</formula>
    </cfRule>
  </conditionalFormatting>
  <conditionalFormatting sqref="D51:R51">
    <cfRule type="cellIs" dxfId="38" priority="26" operator="equal">
      <formula>$X$51</formula>
    </cfRule>
    <cfRule type="cellIs" dxfId="37" priority="93" stopIfTrue="1" operator="greaterThan">
      <formula>$V$51</formula>
    </cfRule>
    <cfRule type="cellIs" dxfId="36" priority="94" stopIfTrue="1" operator="greaterThan">
      <formula>$U$51</formula>
    </cfRule>
    <cfRule type="cellIs" dxfId="35" priority="95" stopIfTrue="1" operator="greaterThan">
      <formula>$T$51</formula>
    </cfRule>
    <cfRule type="cellIs" dxfId="34" priority="96" stopIfTrue="1" operator="greaterThan">
      <formula>$S$51</formula>
    </cfRule>
  </conditionalFormatting>
  <conditionalFormatting sqref="D52:R52">
    <cfRule type="cellIs" dxfId="33" priority="89" stopIfTrue="1" operator="greaterThan">
      <formula>$V$52</formula>
    </cfRule>
    <cfRule type="cellIs" dxfId="32" priority="25" operator="equal">
      <formula>$X$52</formula>
    </cfRule>
    <cfRule type="cellIs" dxfId="31" priority="92" stopIfTrue="1" operator="greaterThan">
      <formula>$S$52</formula>
    </cfRule>
    <cfRule type="cellIs" dxfId="30" priority="91" stopIfTrue="1" operator="greaterThan">
      <formula>$T$52</formula>
    </cfRule>
    <cfRule type="cellIs" dxfId="29" priority="90" stopIfTrue="1" operator="greaterThan">
      <formula>$U$52</formula>
    </cfRule>
  </conditionalFormatting>
  <conditionalFormatting sqref="D53:R53">
    <cfRule type="cellIs" priority="77" stopIfTrue="1" operator="equal">
      <formula>$T$53</formula>
    </cfRule>
    <cfRule type="cellIs" dxfId="28" priority="80" stopIfTrue="1" operator="notBetween">
      <formula>$U$53</formula>
      <formula>$V$53</formula>
    </cfRule>
  </conditionalFormatting>
  <conditionalFormatting sqref="D54:R54">
    <cfRule type="cellIs" priority="76" stopIfTrue="1" operator="equal">
      <formula>$U$54</formula>
    </cfRule>
    <cfRule type="cellIs" dxfId="27" priority="79" stopIfTrue="1" operator="notEqual">
      <formula>$V$54</formula>
    </cfRule>
  </conditionalFormatting>
  <conditionalFormatting sqref="D55:R55">
    <cfRule type="cellIs" priority="75" stopIfTrue="1" operator="equal">
      <formula>$U$55</formula>
    </cfRule>
    <cfRule type="cellIs" dxfId="26" priority="78" stopIfTrue="1" operator="notEqual">
      <formula>$V$55</formula>
    </cfRule>
  </conditionalFormatting>
  <conditionalFormatting sqref="D56:R56">
    <cfRule type="cellIs" dxfId="25" priority="85" stopIfTrue="1" operator="greaterThan">
      <formula>$V$56</formula>
    </cfRule>
    <cfRule type="cellIs" dxfId="24" priority="88" stopIfTrue="1" operator="greaterThan">
      <formula>$S$56</formula>
    </cfRule>
    <cfRule type="cellIs" dxfId="23" priority="87" stopIfTrue="1" operator="greaterThan">
      <formula>$T$56</formula>
    </cfRule>
    <cfRule type="cellIs" dxfId="22" priority="86" stopIfTrue="1" operator="greaterThan">
      <formula>$U$56</formula>
    </cfRule>
    <cfRule type="cellIs" dxfId="21" priority="24" operator="equal">
      <formula>$X$56</formula>
    </cfRule>
  </conditionalFormatting>
  <conditionalFormatting sqref="D57:R57">
    <cfRule type="cellIs" dxfId="20" priority="23" operator="equal">
      <formula>$X$57</formula>
    </cfRule>
    <cfRule type="cellIs" dxfId="19" priority="84" stopIfTrue="1" operator="greaterThan">
      <formula>$S$57</formula>
    </cfRule>
    <cfRule type="cellIs" dxfId="18" priority="81" stopIfTrue="1" operator="greaterThan">
      <formula>$V$57</formula>
    </cfRule>
    <cfRule type="cellIs" dxfId="17" priority="82" stopIfTrue="1" operator="greaterThan">
      <formula>$U$57</formula>
    </cfRule>
    <cfRule type="cellIs" dxfId="16" priority="83" stopIfTrue="1" operator="greaterThan">
      <formula>$T$57</formula>
    </cfRule>
  </conditionalFormatting>
  <conditionalFormatting sqref="D58:R58">
    <cfRule type="cellIs" dxfId="15" priority="8" stopIfTrue="1" operator="equal">
      <formula>$V$58</formula>
    </cfRule>
    <cfRule type="cellIs" priority="7" stopIfTrue="1" operator="equal">
      <formula>$W$58</formula>
    </cfRule>
  </conditionalFormatting>
  <conditionalFormatting sqref="D59:R59">
    <cfRule type="cellIs" priority="1" operator="equal">
      <formula>$W$58</formula>
    </cfRule>
    <cfRule type="cellIs" dxfId="14" priority="2" operator="equal">
      <formula>$V$59</formula>
    </cfRule>
  </conditionalFormatting>
  <conditionalFormatting sqref="D60:R60">
    <cfRule type="cellIs" dxfId="13" priority="4" stopIfTrue="1" operator="notEqual">
      <formula>$V$60</formula>
    </cfRule>
    <cfRule type="cellIs" dxfId="12" priority="3" stopIfTrue="1" operator="equal">
      <formula>$W$6</formula>
    </cfRule>
  </conditionalFormatting>
  <conditionalFormatting sqref="P6">
    <cfRule type="cellIs" dxfId="11" priority="16" stopIfTrue="1" operator="greaterThan">
      <formula>$S$6</formula>
    </cfRule>
    <cfRule type="cellIs" dxfId="10" priority="15" stopIfTrue="1" operator="greaterThan">
      <formula>$T$6</formula>
    </cfRule>
    <cfRule type="cellIs" dxfId="9" priority="14" stopIfTrue="1" operator="greaterThan">
      <formula>$U$6</formula>
    </cfRule>
    <cfRule type="cellIs" dxfId="8" priority="13" stopIfTrue="1" operator="greaterThan">
      <formula>$V$6</formula>
    </cfRule>
  </conditionalFormatting>
  <conditionalFormatting sqref="P7:R7">
    <cfRule type="cellIs" dxfId="7" priority="12" stopIfTrue="1" operator="equal">
      <formula>$V$7</formula>
    </cfRule>
  </conditionalFormatting>
  <conditionalFormatting sqref="P8:R57">
    <cfRule type="cellIs" dxfId="6" priority="20" stopIfTrue="1" operator="greaterThan">
      <formula>$U$8</formula>
    </cfRule>
    <cfRule type="cellIs" dxfId="5" priority="18" stopIfTrue="1" operator="equal">
      <formula>$W$6</formula>
    </cfRule>
    <cfRule type="cellIs" dxfId="4" priority="17" stopIfTrue="1" operator="equal">
      <formula>$X$8</formula>
    </cfRule>
    <cfRule type="cellIs" dxfId="3" priority="22" stopIfTrue="1" operator="greaterThan">
      <formula>$S$8</formula>
    </cfRule>
    <cfRule type="cellIs" dxfId="2" priority="21" stopIfTrue="1" operator="greaterThan">
      <formula>$T$8</formula>
    </cfRule>
    <cfRule type="cellIs" dxfId="1" priority="19" stopIfTrue="1" operator="greaterThan">
      <formula>$V$8</formula>
    </cfRule>
  </conditionalFormatting>
  <conditionalFormatting sqref="V58">
    <cfRule type="cellIs" dxfId="0" priority="10" stopIfTrue="1" operator="equal">
      <formula>$V$57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梨子木平浄水場</vt:lpstr>
      <vt:lpstr>新長岡浄水場　</vt:lpstr>
      <vt:lpstr>南部浄水場　</vt:lpstr>
      <vt:lpstr>新井浄水場　</vt:lpstr>
      <vt:lpstr>'新井浄水場　'!Print_Area</vt:lpstr>
      <vt:lpstr>'新長岡浄水場　'!Print_Area</vt:lpstr>
      <vt:lpstr>'南部浄水場　'!Print_Area</vt:lpstr>
      <vt:lpstr>梨子木平浄水場!Print_Area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kankyouo99</dc:creator>
  <cp:lastModifiedBy>尾崎　玄</cp:lastModifiedBy>
  <cp:lastPrinted>2026-10-13T02:03:54Z</cp:lastPrinted>
  <dcterms:created xsi:type="dcterms:W3CDTF">2015-03-20T08:50:54Z</dcterms:created>
  <dcterms:modified xsi:type="dcterms:W3CDTF">2026-10-26T01:13:00Z</dcterms:modified>
</cp:coreProperties>
</file>